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'общее'!$A$2:$J$4</definedName>
    <definedName name="Z_09F33DD9_E062_4B93_90BA_A6E8876D9E62_.wvu.FilterData" localSheetId="0" hidden="1">'общее'!$A$2:$J$4</definedName>
    <definedName name="Z_0C71E80D_0254_4693_A8EC_34A4BD1A6F73_.wvu.FilterData" localSheetId="0" hidden="1">'общее'!$A$2:$J$4</definedName>
    <definedName name="Z_2A0A5548_2EEF_4469_A03C_FA481083CE33_.wvu.FilterData" localSheetId="0" hidden="1">'общее'!$A$2:$J$4</definedName>
    <definedName name="Z_2DB33E37_AA0F_4B4B_B7C9_A11BA792B878_.wvu.FilterData" localSheetId="0" hidden="1">'общее'!$A$2:$J$4</definedName>
    <definedName name="Z_33313D92_ACCC_472C_8066_C92558BED64F_.wvu.FilterData" localSheetId="0" hidden="1">'общее'!$A$2:$J$4</definedName>
    <definedName name="Z_33313D92_ACCC_472C_8066_C92558BED64F_.wvu.Rows" localSheetId="0" hidden="1">'общее'!$111:$111,'общее'!$120:$120,'общее'!$195:$195,'общее'!$201:$201,'общее'!$212:$212,'общее'!$218:$218,'общее'!$221:$222,'общее'!$234:$234</definedName>
    <definedName name="Z_3B5575E9_696E_4E1F_8BBE_8483CF318052_.wvu.FilterData" localSheetId="0" hidden="1">'общее'!$A$2:$J$4</definedName>
    <definedName name="Z_3B5575E9_696E_4E1F_8BBE_8483CF318052_.wvu.PrintArea" localSheetId="0" hidden="1">'общее'!$A$1:$J$249</definedName>
    <definedName name="Z_3B5575E9_696E_4E1F_8BBE_8483CF318052_.wvu.PrintTitles" localSheetId="0" hidden="1">'общее'!$4:$4</definedName>
    <definedName name="Z_3F669C1C_24D3_4C3D_9A16_6C0219D100D3_.wvu.FilterData" localSheetId="0" hidden="1">'общее'!$A$2:$J$4</definedName>
    <definedName name="Z_452C56A1_7A56_4ADE_A5CF_E260228787E3_.wvu.FilterData" localSheetId="0" hidden="1">'общее'!$A$2:$J$4</definedName>
    <definedName name="Z_452C56A1_7A56_4ADE_A5CF_E260228787E3_.wvu.PrintArea" localSheetId="0" hidden="1">'общее'!$A$1:$L$249</definedName>
    <definedName name="Z_452C56A1_7A56_4ADE_A5CF_E260228787E3_.wvu.PrintTitles" localSheetId="0" hidden="1">'общее'!$4:$4</definedName>
    <definedName name="Z_5512C256_B576_4E26_8E01_289925B9D9C4_.wvu.FilterData" localSheetId="0" hidden="1">'общее'!$A$2:$J$4</definedName>
    <definedName name="Z_5D9BE3B7_C618_47DB_8F0E_D1DDB1705E6B_.wvu.FilterData" localSheetId="0" hidden="1">'общее'!$A$2:$J$4</definedName>
    <definedName name="Z_60012CAC_965D_4CFC_93A4_5CCD711B12F0_.wvu.FilterData" localSheetId="0" hidden="1">'общее'!$A$2:$J$4</definedName>
    <definedName name="Z_8712F0EA_8AFD_45F0_99A0_31E181367C18_.wvu.FilterData" localSheetId="0" hidden="1">'общее'!$A$2:$J$4</definedName>
    <definedName name="Z_95A7493F_2B11_406A_BB91_458FD9DC3BAE_.wvu.FilterData" localSheetId="0" hidden="1">'общее'!$A$2:$J$4</definedName>
    <definedName name="Z_95A7493F_2B11_406A_BB91_458FD9DC3BAE_.wvu.PrintArea" localSheetId="0" hidden="1">'общее'!$A$1:$J$249</definedName>
    <definedName name="Z_95A7493F_2B11_406A_BB91_458FD9DC3BAE_.wvu.PrintTitles" localSheetId="0" hidden="1">'общее'!$4:$4</definedName>
    <definedName name="Z_966D3932_E429_4C59_AC55_697D9EEA620A_.wvu.FilterData" localSheetId="0" hidden="1">'общее'!$A$2:$J$4</definedName>
    <definedName name="Z_966D3932_E429_4C59_AC55_697D9EEA620A_.wvu.PrintArea" localSheetId="0" hidden="1">'общее'!$A$1:$J$249</definedName>
    <definedName name="Z_966D3932_E429_4C59_AC55_697D9EEA620A_.wvu.PrintTitles" localSheetId="0" hidden="1">'общее'!$4:$4</definedName>
    <definedName name="Z_B607774B_B68E_4DBE_B4D4_274DD101B3B3_.wvu.FilterData" localSheetId="0" hidden="1">'общее'!$A$2:$J$4</definedName>
    <definedName name="Z_BB4DF29A_3635_4350_9E09_BBEF363FC239_.wvu.FilterData" localSheetId="0" hidden="1">'общее'!$A$2:$J$4</definedName>
    <definedName name="Z_CFD58EC5_F475_4F0C_8822_861C497EA100_.wvu.FilterData" localSheetId="0" hidden="1">'общее'!$A$2:$J$4</definedName>
    <definedName name="Z_D99C893A_0D9F_4F69_B1E5_4BCEB72F4291_.wvu.FilterData" localSheetId="0" hidden="1">'общее'!$A$2:$J$4</definedName>
    <definedName name="Z_E147D13D_D04D_431E_888C_5A9AE670FC44_.wvu.FilterData" localSheetId="0" hidden="1">'общее'!$A$2:$J$4</definedName>
    <definedName name="Z_E147D13D_D04D_431E_888C_5A9AE670FC44_.wvu.PrintTitles" localSheetId="0" hidden="1">'общее'!$4:$4</definedName>
    <definedName name="Z_F06ACB63_A424_47E0_8092_CCE891CCD225_.wvu.FilterData" localSheetId="0" hidden="1">'общее'!$A$2:$J$4</definedName>
  </definedNames>
  <calcPr fullCalcOnLoad="1"/>
</workbook>
</file>

<file path=xl/sharedStrings.xml><?xml version="1.0" encoding="utf-8"?>
<sst xmlns="http://schemas.openxmlformats.org/spreadsheetml/2006/main" count="517" uniqueCount="458">
  <si>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</si>
  <si>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</si>
  <si>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</si>
  <si>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</si>
  <si>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</si>
  <si>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</si>
  <si>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</si>
  <si>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Податки на власність</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</si>
  <si>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</si>
  <si>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</si>
  <si>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</si>
  <si>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</si>
  <si>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</si>
  <si>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</si>
  <si>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</si>
  <si>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</si>
  <si>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</si>
  <si>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</si>
  <si>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</si>
  <si>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</si>
  <si>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</si>
  <si>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</si>
  <si>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</si>
  <si>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</si>
  <si>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</si>
  <si>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</si>
  <si>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</si>
  <si>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</si>
  <si>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</si>
  <si>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</si>
  <si>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</si>
  <si>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</si>
  <si>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</si>
  <si>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</si>
  <si>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</si>
  <si>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</si>
  <si>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</si>
  <si>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</si>
  <si>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</si>
  <si>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</si>
  <si>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</si>
  <si>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</si>
  <si>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</si>
  <si>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</si>
  <si>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</si>
  <si>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</si>
  <si>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</si>
  <si>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</si>
  <si>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</si>
  <si>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</si>
  <si>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</si>
  <si>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</si>
  <si>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</si>
  <si>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</si>
  <si>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</si>
  <si>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</si>
  <si>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</si>
  <si>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</si>
  <si>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</si>
  <si>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</si>
  <si>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</si>
  <si>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</si>
  <si>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</si>
  <si>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</si>
  <si>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</si>
  <si>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</si>
  <si>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</si>
  <si>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</si>
  <si>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</si>
  <si>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</si>
  <si>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</si>
  <si>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</si>
  <si>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</si>
  <si>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</si>
  <si>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</si>
  <si>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</si>
  <si>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</si>
  <si>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</si>
  <si>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</si>
  <si>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</si>
  <si>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</si>
  <si>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</si>
  <si>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</si>
  <si>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</si>
  <si>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</si>
  <si>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</si>
  <si>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</si>
  <si>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</si>
  <si>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</si>
  <si>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</si>
  <si>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</si>
  <si>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</si>
  <si>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</si>
  <si>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</si>
  <si>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</si>
  <si>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</si>
  <si>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</si>
  <si>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</si>
  <si>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</si>
  <si>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</si>
  <si>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</si>
  <si>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</si>
  <si>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</si>
  <si>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</si>
  <si>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</si>
  <si>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</si>
  <si>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</si>
  <si>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</si>
  <si>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</si>
  <si>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</si>
  <si>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</si>
  <si>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</si>
  <si>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</si>
  <si>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</si>
  <si>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</si>
  <si>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</si>
  <si>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</si>
  <si>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</si>
  <si>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</si>
  <si>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</si>
  <si>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</si>
  <si>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</si>
  <si>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</si>
  <si>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</si>
  <si>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</si>
  <si>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</si>
  <si>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</si>
  <si>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</si>
  <si>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</si>
  <si>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</si>
  <si>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</si>
  <si>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</si>
  <si>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</si>
  <si>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</si>
  <si>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</si>
  <si>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</si>
  <si>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</si>
  <si>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</si>
  <si>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</si>
  <si>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</si>
  <si>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</si>
  <si>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</si>
  <si>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</si>
  <si>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</si>
  <si>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</si>
  <si>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</si>
  <si>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</si>
  <si>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</si>
  <si>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</si>
  <si>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</si>
  <si>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</si>
  <si>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</si>
  <si>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</si>
  <si>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</si>
  <si>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</si>
  <si>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</si>
  <si>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</si>
  <si>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</si>
  <si>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</si>
  <si>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</si>
  <si>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</si>
  <si>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</si>
  <si>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</si>
  <si>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</si>
  <si>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</si>
  <si>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</si>
  <si>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</si>
  <si>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</si>
  <si>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</si>
  <si>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</si>
  <si>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</si>
  <si>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</si>
  <si>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</si>
  <si>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</si>
  <si>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</si>
  <si>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</si>
  <si>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</si>
  <si>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</si>
  <si>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</si>
  <si>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</si>
  <si>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</si>
  <si>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</si>
  <si>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</si>
  <si>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</si>
  <si>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</si>
  <si>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</si>
  <si>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</si>
  <si>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</si>
  <si>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</si>
  <si>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</si>
  <si>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</si>
  <si>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</si>
  <si>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</si>
  <si>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</si>
  <si>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</si>
  <si>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</si>
  <si>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</si>
  <si>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</si>
  <si>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</si>
  <si>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</si>
  <si>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</si>
  <si>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</si>
  <si>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</si>
  <si>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</si>
  <si>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</si>
  <si>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</si>
  <si>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</si>
  <si>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</si>
  <si>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</si>
  <si>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</si>
  <si>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</si>
  <si>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</si>
  <si>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</si>
  <si>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</si>
  <si>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</si>
  <si>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</si>
  <si>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</si>
  <si>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</si>
  <si>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</si>
  <si>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</si>
  <si>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</si>
  <si>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</si>
  <si>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</si>
  <si>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</si>
  <si>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</si>
  <si>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</si>
  <si>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</si>
  <si>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</si>
  <si>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</si>
  <si>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</si>
  <si>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</si>
  <si>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</si>
  <si>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</si>
  <si>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</si>
  <si>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</si>
  <si>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</si>
  <si>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</si>
  <si>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</si>
  <si>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</si>
  <si>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</si>
  <si>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</si>
  <si>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</si>
  <si>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</si>
  <si>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</si>
  <si>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</si>
  <si>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</si>
  <si>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</si>
  <si>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</si>
  <si>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</si>
  <si>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</si>
  <si>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</si>
  <si>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070807</t>
  </si>
  <si>
    <t>090205</t>
  </si>
  <si>
    <t>090208</t>
  </si>
  <si>
    <t>091108</t>
  </si>
  <si>
    <t>180410</t>
  </si>
  <si>
    <t>250905</t>
  </si>
  <si>
    <t>100602</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</si>
  <si>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</si>
  <si>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</si>
  <si>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</si>
  <si>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</si>
  <si>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</si>
  <si>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Інші заходи, пов'язані з економічною діяльністю </t>
  </si>
  <si>
    <t>Інші освітні програми </t>
  </si>
  <si>
    <t>091106</t>
  </si>
  <si>
    <t>250203</t>
  </si>
  <si>
    <t>Проведення виборів народних депутатів  Верховної Ради Автономної Республіки  Крим, місцевих та сільських, селищних, міських голів</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</si>
  <si>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</si>
  <si>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</si>
  <si>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</si>
  <si>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</si>
  <si>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</si>
  <si>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</si>
  <si>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</si>
  <si>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</si>
  <si>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</si>
  <si>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</si>
  <si>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</si>
  <si>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</si>
  <si>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</si>
  <si>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</si>
  <si>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</si>
  <si>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</si>
  <si>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</si>
  <si>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</si>
  <si>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Виконано за   2014 рік, тис.грн.</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</si>
  <si>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</si>
  <si>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</si>
  <si>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</si>
  <si>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</si>
  <si>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</si>
  <si>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</si>
  <si>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</si>
  <si>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</si>
  <si>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</si>
  <si>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</si>
  <si>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</si>
  <si>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</si>
  <si>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</si>
  <si>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</si>
  <si>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</si>
  <si>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</si>
  <si>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</si>
  <si>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</si>
  <si>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станом на 01 січня 2015 року, тис. грн.</t>
  </si>
  <si>
    <t>ДО УВАГИ МІСЬКОЇ ГРОМАДИ</t>
  </si>
  <si>
    <t>Субвенції</t>
  </si>
  <si>
    <t>Дотації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</si>
  <si>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</si>
  <si>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</si>
  <si>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41036600</t>
  </si>
  <si>
    <t>Дотації вирівнювання з державного бюджету місцевим бюджетам</t>
  </si>
  <si>
    <t>Інформація про  виконання міського  бюджету міста Миколаєва за  2015 рік (з динамікою змін порівняно з  2014 роком)</t>
  </si>
  <si>
    <t>Виконано за   2015 рік, тис.грн.</t>
  </si>
  <si>
    <t xml:space="preserve">Виконано за  2014 рік, тис.грн. </t>
  </si>
  <si>
    <t>Виконано за  2015 рік, тис.грн.</t>
  </si>
  <si>
    <t>станом на 01 січня 2016 року, тис. грн.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</si>
  <si>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</si>
  <si>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</si>
  <si>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</si>
  <si>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</si>
  <si>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</si>
  <si>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</si>
  <si>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150118</t>
  </si>
  <si>
    <t>Житлове будівництво та придбання житла для окремих категорій населення</t>
  </si>
  <si>
    <t>Охорона навколишнього природного середовища та ядерна безпека </t>
  </si>
  <si>
    <t>200000</t>
  </si>
  <si>
    <t>Інші природоохоронні заходи </t>
  </si>
  <si>
    <t>200700 </t>
  </si>
  <si>
    <t>250406</t>
  </si>
  <si>
    <t>Видатки на реалізацію програм допомоги і грантів міжнародних фінансових організацій та Європейського Союзу </t>
  </si>
  <si>
    <t>250344</t>
  </si>
  <si>
    <t>Субвенція з місцевого бюджету державному бюджету на виконання програм соціально-економічного та культурного розвитку регіонів </t>
  </si>
  <si>
    <t>250301</t>
  </si>
  <si>
    <t>Реверсна дотація </t>
  </si>
  <si>
    <t>в 5,1 р.б.</t>
  </si>
  <si>
    <t>в 2,2 р.б.</t>
  </si>
  <si>
    <t>в 3,9 р.б.</t>
  </si>
  <si>
    <t>в 2,1 р.б.</t>
  </si>
  <si>
    <t>в 2,4 р.б.</t>
  </si>
  <si>
    <t>в 2,6 р.б.</t>
  </si>
  <si>
    <t>в 2,0 р.б.</t>
  </si>
  <si>
    <t>в 2,8 р.б.</t>
  </si>
  <si>
    <t>в 3,1 р.б.</t>
  </si>
  <si>
    <t>в 10,8 р.б.</t>
  </si>
  <si>
    <t>в 21,3 р.б.</t>
  </si>
  <si>
    <t>в 5,9 р.б.</t>
  </si>
  <si>
    <t>в 1,9 р.б.</t>
  </si>
  <si>
    <t>в 41,1 р.б.</t>
  </si>
  <si>
    <t>в 63,6 р.б.</t>
  </si>
  <si>
    <t>в 5,5 р.б.</t>
  </si>
  <si>
    <t>в 4,6 р.б.</t>
  </si>
  <si>
    <t>в 3,2 р.б.</t>
  </si>
  <si>
    <t>в 23,8 р.б.</t>
  </si>
  <si>
    <t>в 1,1 р.б.</t>
  </si>
  <si>
    <t>в 5,8 р.б.</t>
  </si>
  <si>
    <t>в 3,3 р.б.</t>
  </si>
  <si>
    <t>в 2,5 р.б.</t>
  </si>
  <si>
    <t>в 11,7 р.б.</t>
  </si>
  <si>
    <t>в 6,5 р.б.</t>
  </si>
  <si>
    <t>в 5,2 р.б.</t>
  </si>
  <si>
    <t>в 18,8 р.б.</t>
  </si>
  <si>
    <t>в 19,1 р.б.</t>
  </si>
  <si>
    <t>в 3,4 р.б.</t>
  </si>
  <si>
    <t>в 5,6 р.б.</t>
  </si>
  <si>
    <t>в 7,1 р.б.</t>
  </si>
  <si>
    <t>в 30,7 р.б.</t>
  </si>
  <si>
    <t>в 1,8 р.б.</t>
  </si>
  <si>
    <t>в 12,9 р.б.</t>
  </si>
  <si>
    <t>в 9,8 р.б.</t>
  </si>
  <si>
    <t>в 1,3 р.б.</t>
  </si>
  <si>
    <t>в 10,9  р.б.</t>
  </si>
  <si>
    <t>в 2,7 р.б.</t>
  </si>
  <si>
    <t>в 1,6 р.б.</t>
  </si>
  <si>
    <t>в 5,4 р.б.</t>
  </si>
  <si>
    <t>в 14,3 р.б.</t>
  </si>
  <si>
    <t>в 1,5 р.б.</t>
  </si>
  <si>
    <t>в 27,3 р.б.</t>
  </si>
  <si>
    <t>Податок та збір на доходи фізичних осіб</t>
  </si>
  <si>
    <t xml:space="preserve">Податок на прибуток підприємств </t>
  </si>
  <si>
    <t xml:space="preserve">  13000000</t>
  </si>
  <si>
    <t>Рентна плата та плата за використання інших природних ресурсів</t>
  </si>
  <si>
    <t xml:space="preserve">      13010200</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</si>
  <si>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</si>
  <si>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</si>
  <si>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</si>
  <si>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</si>
  <si>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</si>
  <si>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</si>
  <si>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</si>
  <si>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</si>
  <si>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</si>
  <si>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</si>
  <si>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</si>
  <si>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</si>
  <si>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</si>
  <si>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</si>
  <si>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</si>
  <si>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</si>
  <si>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</si>
  <si>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</si>
  <si>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</si>
  <si>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</si>
  <si>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</si>
  <si>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</si>
  <si>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</si>
  <si>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</si>
  <si>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</si>
  <si>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</si>
  <si>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</si>
  <si>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</si>
  <si>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41030300 </t>
  </si>
  <si>
    <t>Субвенція на утримання об'єктів спільного користування чи ліквідацію негативних наслідків діяльності об'єктів спільного користування  </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</si>
  <si>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</si>
  <si>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</si>
  <si>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</si>
  <si>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</si>
  <si>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41034500</t>
  </si>
  <si>
    <t>Місцеві податки і збори,нараховані до 1 січня 2011 року</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</si>
  <si>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</si>
  <si>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</si>
  <si>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</si>
  <si>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</si>
  <si>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</si>
  <si>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41037000</t>
  </si>
  <si>
    <t>41039700</t>
  </si>
  <si>
    <t>41035000</t>
  </si>
  <si>
    <t>41035200</t>
  </si>
  <si>
    <t>41035600</t>
  </si>
  <si>
    <t>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</si>
  <si>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</si>
  <si>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</si>
  <si>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</si>
  <si>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Надходження сум кредиторської та депонентської заборгованості підприємств, організацій та установ, щодо яких минув строк позовної давності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</si>
  <si>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</si>
  <si>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</si>
  <si>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Авансові внески з податку на прибуток підприємств та фінансових  установ  комунальної власності</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</si>
  <si>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</si>
  <si>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</si>
  <si>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</si>
  <si>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</si>
  <si>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</si>
  <si>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</si>
  <si>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здійснення заходів щодо соціально-економічного розвитку окремих територій </t>
  </si>
  <si>
    <t>в 6,7р.б.</t>
  </si>
  <si>
    <t>в 2,3 р.б.</t>
  </si>
  <si>
    <t>в 3,5р.б.</t>
  </si>
  <si>
    <t>в 10,3 р.б.</t>
  </si>
  <si>
    <t>в 21,0 р.б.</t>
  </si>
  <si>
    <t>в 2,9 р.б.</t>
  </si>
  <si>
    <t>в 3,6 р.б.</t>
  </si>
  <si>
    <t>Місцеві податки</t>
  </si>
  <si>
    <t>в 3,7 р.б.</t>
  </si>
  <si>
    <t>в 49,8 р.м.</t>
  </si>
  <si>
    <t>Відхилення, тис. грн.</t>
  </si>
  <si>
    <t>Темп зростання, %</t>
  </si>
  <si>
    <t>10 березня 2016 року об 11 годині у приміщенні виконавчого комітету міської ради по вул. Адміральській, 20 (4-й поверх, великий зал) відбудеться публічне представлення інформації про виконання міського бюджету міста Миколаєва за 2015 рік за участю головних розпорядників коштів міського бюджету. З річним звітом та інформацією про виконання міського бюджету міста Миколаєва за 2015 рік можна ознайомитись на офіційному сайті Миколаївської міської ради за адресою: http://mkrada.gov.ua/content/vikonannya.html</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</si>
</sst>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4">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b/>
      <sz val="16"/>
      <name val="Arial Cyr"/>
      <family val="0"/>
    </font>
    <font>
      <sz val="16"/>
      <name val="Times New Roman"/>
      <family val="1"/>
    </font>
    <font>
      <b/>
      <sz val="14"/>
      <name val="Arial Cyr"/>
      <family val="0"/>
    </font>
    <font>
      <sz val="14"/>
      <name val="Arial"/>
      <family val="2"/>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6"/>
      <name val="Times New Roman"/>
      <family val="1"/>
    </font>
    <font>
      <sz val="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style="medium"/>
    </border>
    <border>
      <left style="thin"/>
      <right style="thin"/>
      <top style="medium"/>
      <bottom style="mediu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style="thin"/>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34">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8" fillId="0" borderId="10" xfId="0" applyFont="1" applyBorder="1" applyAlignment="1">
      <alignment horizontal="left" vertical="top" wrapText="1"/>
    </xf>
    <xf numFmtId="0" fontId="8" fillId="0" borderId="11" xfId="0" applyNumberFormat="1" applyFont="1" applyFill="1" applyBorder="1" applyAlignment="1">
      <alignment vertical="top" wrapText="1"/>
    </xf>
    <xf numFmtId="0" fontId="8" fillId="0" borderId="12" xfId="0" applyNumberFormat="1" applyFont="1" applyFill="1" applyBorder="1" applyAlignment="1">
      <alignment horizontal="left" vertical="top" wrapText="1"/>
    </xf>
    <xf numFmtId="0" fontId="8" fillId="0" borderId="10" xfId="53" applyFont="1" applyBorder="1" applyAlignment="1" applyProtection="1">
      <alignment horizontal="left" vertical="top" wrapText="1"/>
      <protection/>
    </xf>
    <xf numFmtId="0" fontId="5" fillId="0" borderId="12" xfId="0" applyFont="1" applyBorder="1" applyAlignment="1">
      <alignment/>
    </xf>
    <xf numFmtId="0" fontId="9" fillId="0" borderId="13" xfId="0" applyFont="1" applyBorder="1" applyAlignment="1">
      <alignment horizontal="center" vertical="center" wrapText="1"/>
    </xf>
    <xf numFmtId="0" fontId="8" fillId="0" borderId="14" xfId="0" applyNumberFormat="1" applyFont="1" applyFill="1" applyBorder="1" applyAlignment="1">
      <alignment horizontal="left" vertical="top" wrapText="1"/>
    </xf>
    <xf numFmtId="185" fontId="7" fillId="0" borderId="12" xfId="0" applyNumberFormat="1" applyFont="1" applyFill="1" applyBorder="1" applyAlignment="1" applyProtection="1">
      <alignment horizontal="right" vertical="center" wrapText="1"/>
      <protection/>
    </xf>
    <xf numFmtId="185" fontId="7" fillId="0" borderId="15" xfId="0" applyNumberFormat="1" applyFont="1" applyFill="1" applyBorder="1" applyAlignment="1" applyProtection="1">
      <alignment horizontal="right" vertical="center" wrapText="1"/>
      <protection/>
    </xf>
    <xf numFmtId="185" fontId="8" fillId="0" borderId="15" xfId="0" applyNumberFormat="1" applyFont="1" applyFill="1" applyBorder="1" applyAlignment="1" applyProtection="1">
      <alignment horizontal="right" vertical="center" wrapText="1"/>
      <protection/>
    </xf>
    <xf numFmtId="185" fontId="9" fillId="0" borderId="15" xfId="0" applyNumberFormat="1" applyFont="1" applyFill="1" applyBorder="1" applyAlignment="1" applyProtection="1">
      <alignment horizontal="right" vertical="center" wrapText="1"/>
      <protection/>
    </xf>
    <xf numFmtId="185" fontId="8" fillId="0" borderId="11" xfId="0" applyNumberFormat="1" applyFont="1" applyFill="1" applyBorder="1" applyAlignment="1" applyProtection="1">
      <alignment horizontal="right" vertical="center" wrapText="1"/>
      <protection/>
    </xf>
    <xf numFmtId="185" fontId="7" fillId="0" borderId="16" xfId="0" applyNumberFormat="1" applyFont="1" applyFill="1" applyBorder="1" applyAlignment="1" applyProtection="1">
      <alignment horizontal="right" vertical="center"/>
      <protection/>
    </xf>
    <xf numFmtId="185" fontId="8" fillId="0" borderId="12" xfId="0" applyNumberFormat="1" applyFont="1" applyFill="1" applyBorder="1" applyAlignment="1" applyProtection="1">
      <alignment horizontal="right" vertical="center" wrapText="1"/>
      <protection/>
    </xf>
    <xf numFmtId="0" fontId="8" fillId="0" borderId="11" xfId="0" applyNumberFormat="1" applyFont="1" applyFill="1" applyBorder="1" applyAlignment="1" applyProtection="1">
      <alignment horizontal="left" vertical="top" wrapText="1"/>
      <protection/>
    </xf>
    <xf numFmtId="0" fontId="13" fillId="0" borderId="0" xfId="0" applyFont="1" applyAlignment="1">
      <alignment/>
    </xf>
    <xf numFmtId="0" fontId="7" fillId="0" borderId="17" xfId="0" applyFont="1" applyBorder="1" applyAlignment="1">
      <alignment horizontal="left" vertical="top"/>
    </xf>
    <xf numFmtId="0" fontId="7" fillId="0" borderId="18" xfId="0" applyFont="1" applyBorder="1" applyAlignment="1">
      <alignment horizontal="left" vertical="top"/>
    </xf>
    <xf numFmtId="185" fontId="7" fillId="0" borderId="17" xfId="0" applyNumberFormat="1" applyFont="1" applyBorder="1" applyAlignment="1">
      <alignment horizontal="right" vertical="center"/>
    </xf>
    <xf numFmtId="0" fontId="8" fillId="0" borderId="11" xfId="0" applyFont="1" applyBorder="1" applyAlignment="1">
      <alignment vertical="top" wrapText="1"/>
    </xf>
    <xf numFmtId="185" fontId="8" fillId="0" borderId="15" xfId="0" applyNumberFormat="1" applyFont="1" applyFill="1" applyBorder="1" applyAlignment="1">
      <alignment horizontal="right" vertical="center"/>
    </xf>
    <xf numFmtId="0" fontId="4" fillId="0" borderId="0" xfId="0" applyFont="1" applyBorder="1" applyAlignment="1">
      <alignment/>
    </xf>
    <xf numFmtId="185" fontId="7" fillId="0" borderId="15" xfId="0" applyNumberFormat="1" applyFont="1" applyBorder="1" applyAlignment="1">
      <alignment horizontal="right" vertical="center"/>
    </xf>
    <xf numFmtId="0" fontId="5" fillId="0" borderId="12" xfId="0" applyFont="1" applyFill="1" applyBorder="1" applyAlignment="1">
      <alignment/>
    </xf>
    <xf numFmtId="185" fontId="8" fillId="0" borderId="11" xfId="0" applyNumberFormat="1" applyFont="1" applyFill="1" applyBorder="1" applyAlignment="1">
      <alignment horizontal="right" vertical="center"/>
    </xf>
    <xf numFmtId="185" fontId="8" fillId="0" borderId="12" xfId="0" applyNumberFormat="1" applyFont="1" applyFill="1" applyBorder="1" applyAlignment="1">
      <alignment horizontal="right" vertical="center"/>
    </xf>
    <xf numFmtId="185" fontId="7" fillId="0" borderId="17" xfId="0" applyNumberFormat="1" applyFont="1" applyFill="1" applyBorder="1" applyAlignment="1">
      <alignment horizontal="right" vertical="center"/>
    </xf>
    <xf numFmtId="185" fontId="7" fillId="0" borderId="15"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5" fillId="0" borderId="12" xfId="0" applyFont="1" applyBorder="1" applyAlignment="1">
      <alignment horizontal="right"/>
    </xf>
    <xf numFmtId="0" fontId="8"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4" fillId="0" borderId="0" xfId="0" applyFont="1" applyFill="1" applyAlignment="1">
      <alignment/>
    </xf>
    <xf numFmtId="0" fontId="10" fillId="0" borderId="0" xfId="0" applyFont="1" applyFill="1" applyAlignment="1">
      <alignment/>
    </xf>
    <xf numFmtId="185" fontId="15" fillId="0" borderId="0" xfId="0" applyNumberFormat="1" applyFont="1" applyFill="1" applyAlignment="1">
      <alignment/>
    </xf>
    <xf numFmtId="185" fontId="15" fillId="0" borderId="0" xfId="0" applyNumberFormat="1" applyFont="1" applyFill="1" applyBorder="1" applyAlignment="1">
      <alignment/>
    </xf>
    <xf numFmtId="185" fontId="7" fillId="0" borderId="19" xfId="0" applyNumberFormat="1" applyFont="1" applyFill="1" applyBorder="1" applyAlignment="1" applyProtection="1">
      <alignment horizontal="right" vertical="center" wrapText="1"/>
      <protection/>
    </xf>
    <xf numFmtId="185" fontId="8" fillId="0" borderId="15" xfId="0" applyNumberFormat="1" applyFont="1" applyBorder="1" applyAlignment="1">
      <alignment horizontal="right" vertical="center"/>
    </xf>
    <xf numFmtId="185" fontId="8" fillId="0" borderId="11" xfId="0" applyNumberFormat="1" applyFont="1" applyBorder="1" applyAlignment="1">
      <alignment horizontal="right" vertical="center"/>
    </xf>
    <xf numFmtId="185" fontId="8" fillId="0" borderId="12" xfId="0" applyNumberFormat="1" applyFont="1" applyBorder="1" applyAlignment="1">
      <alignment horizontal="right" vertical="center"/>
    </xf>
    <xf numFmtId="185" fontId="7" fillId="0" borderId="20" xfId="0" applyNumberFormat="1" applyFont="1" applyFill="1" applyBorder="1" applyAlignment="1" applyProtection="1">
      <alignment horizontal="right" vertical="center"/>
      <protection/>
    </xf>
    <xf numFmtId="185" fontId="7" fillId="0" borderId="17" xfId="0" applyNumberFormat="1" applyFont="1" applyFill="1" applyBorder="1" applyAlignment="1" applyProtection="1">
      <alignment horizontal="right" vertical="center" wrapText="1"/>
      <protection/>
    </xf>
    <xf numFmtId="2" fontId="8" fillId="0" borderId="12" xfId="0" applyNumberFormat="1" applyFont="1" applyFill="1" applyBorder="1" applyAlignment="1">
      <alignment horizontal="right" vertical="center"/>
    </xf>
    <xf numFmtId="180" fontId="8" fillId="0" borderId="12" xfId="0" applyNumberFormat="1" applyFont="1" applyFill="1" applyBorder="1" applyAlignment="1" applyProtection="1">
      <alignment horizontal="right" vertical="center"/>
      <protection/>
    </xf>
    <xf numFmtId="180" fontId="8" fillId="0" borderId="12" xfId="0" applyNumberFormat="1" applyFont="1" applyFill="1" applyBorder="1" applyAlignment="1">
      <alignment horizontal="right"/>
    </xf>
    <xf numFmtId="180" fontId="8" fillId="0" borderId="15" xfId="0" applyNumberFormat="1" applyFont="1" applyFill="1" applyBorder="1" applyAlignment="1">
      <alignment horizontal="right" vertical="center"/>
    </xf>
    <xf numFmtId="180" fontId="7" fillId="0" borderId="15" xfId="0" applyNumberFormat="1" applyFont="1" applyFill="1" applyBorder="1" applyAlignment="1" applyProtection="1">
      <alignment horizontal="right" vertical="center" wrapText="1"/>
      <protection/>
    </xf>
    <xf numFmtId="180" fontId="16" fillId="0" borderId="12" xfId="0" applyNumberFormat="1" applyFont="1" applyFill="1" applyBorder="1" applyAlignment="1">
      <alignment horizontal="right"/>
    </xf>
    <xf numFmtId="180" fontId="8" fillId="0" borderId="12" xfId="0" applyNumberFormat="1" applyFont="1" applyFill="1" applyBorder="1" applyAlignment="1" applyProtection="1">
      <alignment horizontal="right"/>
      <protection/>
    </xf>
    <xf numFmtId="0" fontId="7" fillId="0" borderId="15" xfId="0" applyFont="1" applyBorder="1" applyAlignment="1">
      <alignment horizontal="left" vertical="center"/>
    </xf>
    <xf numFmtId="182" fontId="8" fillId="0" borderId="12"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5" fontId="14" fillId="0" borderId="15" xfId="0" applyNumberFormat="1" applyFont="1" applyFill="1" applyBorder="1" applyAlignment="1" applyProtection="1">
      <alignment horizontal="right" vertical="center" wrapText="1"/>
      <protection/>
    </xf>
    <xf numFmtId="0" fontId="7" fillId="0" borderId="15" xfId="0" applyFont="1" applyBorder="1" applyAlignment="1">
      <alignment/>
    </xf>
    <xf numFmtId="185" fontId="14" fillId="0" borderId="15" xfId="0" applyNumberFormat="1" applyFont="1" applyFill="1" applyBorder="1" applyAlignment="1">
      <alignment horizontal="right" vertical="center"/>
    </xf>
    <xf numFmtId="182" fontId="7" fillId="0" borderId="0" xfId="0" applyNumberFormat="1" applyFont="1" applyBorder="1" applyAlignment="1">
      <alignment horizontal="right"/>
    </xf>
    <xf numFmtId="0" fontId="9" fillId="0" borderId="15" xfId="0" applyFont="1" applyFill="1" applyBorder="1" applyAlignment="1">
      <alignment horizontal="left" vertical="top" wrapText="1"/>
    </xf>
    <xf numFmtId="182" fontId="8" fillId="0" borderId="15" xfId="0" applyNumberFormat="1" applyFont="1" applyFill="1" applyBorder="1" applyAlignment="1">
      <alignment horizontal="right"/>
    </xf>
    <xf numFmtId="185" fontId="9" fillId="0" borderId="12" xfId="0" applyNumberFormat="1" applyFont="1" applyFill="1" applyBorder="1" applyAlignment="1" applyProtection="1">
      <alignment horizontal="right" vertical="center" wrapText="1"/>
      <protection/>
    </xf>
    <xf numFmtId="185" fontId="8" fillId="0" borderId="21" xfId="0" applyNumberFormat="1" applyFont="1" applyFill="1" applyBorder="1" applyAlignment="1" applyProtection="1">
      <alignment horizontal="right" vertical="center" wrapText="1"/>
      <protection/>
    </xf>
    <xf numFmtId="182" fontId="8" fillId="0" borderId="11" xfId="0" applyNumberFormat="1" applyFont="1" applyFill="1" applyBorder="1" applyAlignment="1">
      <alignment horizontal="right"/>
    </xf>
    <xf numFmtId="0" fontId="7" fillId="0" borderId="17" xfId="0" applyFont="1" applyBorder="1" applyAlignment="1">
      <alignment wrapText="1"/>
    </xf>
    <xf numFmtId="0" fontId="7" fillId="0" borderId="17" xfId="0" applyFont="1" applyFill="1" applyBorder="1" applyAlignment="1">
      <alignment/>
    </xf>
    <xf numFmtId="0" fontId="7" fillId="0" borderId="17" xfId="0" applyFont="1" applyBorder="1" applyAlignment="1">
      <alignment/>
    </xf>
    <xf numFmtId="0" fontId="7" fillId="0" borderId="12" xfId="0" applyFont="1" applyBorder="1" applyAlignment="1">
      <alignment horizontal="left" vertical="center"/>
    </xf>
    <xf numFmtId="185" fontId="7" fillId="0" borderId="12" xfId="0" applyNumberFormat="1" applyFont="1" applyFill="1" applyBorder="1" applyAlignment="1">
      <alignment horizontal="right" vertical="center"/>
    </xf>
    <xf numFmtId="182" fontId="8" fillId="0" borderId="12" xfId="0" applyNumberFormat="1" applyFont="1" applyFill="1" applyBorder="1" applyAlignment="1">
      <alignment horizontal="right"/>
    </xf>
    <xf numFmtId="185" fontId="7" fillId="0" borderId="12" xfId="0" applyNumberFormat="1" applyFont="1" applyBorder="1" applyAlignment="1">
      <alignment horizontal="right" vertical="center"/>
    </xf>
    <xf numFmtId="0" fontId="7" fillId="0" borderId="22" xfId="0" applyFont="1" applyBorder="1" applyAlignment="1">
      <alignment horizontal="left" vertical="top"/>
    </xf>
    <xf numFmtId="185" fontId="7" fillId="0" borderId="22" xfId="0" applyNumberFormat="1" applyFont="1" applyFill="1" applyBorder="1" applyAlignment="1">
      <alignment horizontal="right" vertical="center"/>
    </xf>
    <xf numFmtId="185" fontId="7" fillId="0" borderId="22" xfId="0" applyNumberFormat="1" applyFont="1" applyBorder="1" applyAlignment="1">
      <alignment horizontal="right" vertical="center"/>
    </xf>
    <xf numFmtId="0" fontId="7" fillId="0" borderId="23" xfId="0" applyFont="1" applyBorder="1" applyAlignment="1">
      <alignment horizontal="left" vertical="center"/>
    </xf>
    <xf numFmtId="185" fontId="7" fillId="0" borderId="23" xfId="0" applyNumberFormat="1" applyFont="1" applyFill="1" applyBorder="1" applyAlignment="1">
      <alignment horizontal="right" vertical="center"/>
    </xf>
    <xf numFmtId="185" fontId="8" fillId="0" borderId="24" xfId="0" applyNumberFormat="1" applyFont="1" applyFill="1" applyBorder="1" applyAlignment="1" applyProtection="1">
      <alignment horizontal="right" vertical="center" wrapText="1"/>
      <protection/>
    </xf>
    <xf numFmtId="185" fontId="7" fillId="0" borderId="23" xfId="0" applyNumberFormat="1" applyFont="1" applyBorder="1" applyAlignment="1">
      <alignment horizontal="right" vertical="center"/>
    </xf>
    <xf numFmtId="182" fontId="9" fillId="0" borderId="15"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0" fontId="8" fillId="0" borderId="12" xfId="0" applyFont="1" applyBorder="1" applyAlignment="1">
      <alignment vertical="top" wrapText="1"/>
    </xf>
    <xf numFmtId="0" fontId="8" fillId="0" borderId="15" xfId="0" applyNumberFormat="1" applyFont="1" applyFill="1" applyBorder="1" applyAlignment="1" applyProtection="1">
      <alignment horizontal="left" vertical="top" wrapText="1"/>
      <protection/>
    </xf>
    <xf numFmtId="185" fontId="7" fillId="0" borderId="27" xfId="0" applyNumberFormat="1" applyFont="1" applyFill="1" applyBorder="1" applyAlignment="1" applyProtection="1">
      <alignment horizontal="right" vertical="center"/>
      <protection/>
    </xf>
    <xf numFmtId="182" fontId="8" fillId="0" borderId="21" xfId="0" applyNumberFormat="1" applyFont="1" applyFill="1" applyBorder="1" applyAlignment="1">
      <alignment horizontal="right"/>
    </xf>
    <xf numFmtId="182" fontId="8" fillId="0" borderId="21" xfId="0" applyNumberFormat="1" applyFont="1" applyFill="1" applyBorder="1" applyAlignment="1">
      <alignment horizontal="right" vertical="center"/>
    </xf>
    <xf numFmtId="185" fontId="7" fillId="0" borderId="15" xfId="0" applyNumberFormat="1" applyFont="1" applyFill="1" applyBorder="1" applyAlignment="1" applyProtection="1">
      <alignment horizontal="right" vertical="center"/>
      <protection/>
    </xf>
    <xf numFmtId="185" fontId="8" fillId="0" borderId="15" xfId="0" applyNumberFormat="1" applyFont="1" applyFill="1" applyBorder="1" applyAlignment="1" applyProtection="1">
      <alignment horizontal="right" vertical="center"/>
      <protection/>
    </xf>
    <xf numFmtId="2" fontId="8" fillId="0" borderId="12" xfId="0" applyNumberFormat="1" applyFont="1" applyFill="1" applyBorder="1" applyAlignment="1" applyProtection="1">
      <alignment horizontal="right" vertical="center" wrapText="1"/>
      <protection/>
    </xf>
    <xf numFmtId="2" fontId="8" fillId="0" borderId="15" xfId="0" applyNumberFormat="1" applyFont="1" applyFill="1" applyBorder="1" applyAlignment="1">
      <alignment horizontal="right" vertical="center"/>
    </xf>
    <xf numFmtId="2" fontId="8" fillId="0" borderId="21" xfId="0" applyNumberFormat="1" applyFont="1" applyFill="1" applyBorder="1" applyAlignment="1" applyProtection="1">
      <alignment horizontal="right" vertical="center" wrapText="1"/>
      <protection/>
    </xf>
    <xf numFmtId="185" fontId="8" fillId="0" borderId="12" xfId="0" applyNumberFormat="1" applyFont="1" applyFill="1" applyBorder="1" applyAlignment="1" applyProtection="1">
      <alignment horizontal="right" wrapText="1"/>
      <protection/>
    </xf>
    <xf numFmtId="185" fontId="8" fillId="0" borderId="21" xfId="0" applyNumberFormat="1" applyFont="1" applyFill="1" applyBorder="1" applyAlignment="1" applyProtection="1">
      <alignment horizontal="right" wrapText="1"/>
      <protection/>
    </xf>
    <xf numFmtId="0" fontId="9" fillId="0" borderId="15" xfId="0" applyFont="1" applyFill="1" applyBorder="1" applyAlignment="1">
      <alignment horizontal="right" vertical="top"/>
    </xf>
    <xf numFmtId="0" fontId="8" fillId="0" borderId="15" xfId="0" applyFont="1" applyFill="1" applyBorder="1" applyAlignment="1">
      <alignment horizontal="right" vertical="top"/>
    </xf>
    <xf numFmtId="49" fontId="8" fillId="0" borderId="15" xfId="0" applyNumberFormat="1" applyFont="1" applyFill="1" applyBorder="1" applyAlignment="1">
      <alignment horizontal="right" vertical="top" wrapText="1"/>
    </xf>
    <xf numFmtId="0" fontId="7" fillId="0" borderId="28" xfId="0" applyFont="1" applyBorder="1" applyAlignment="1">
      <alignment horizontal="right" vertical="top"/>
    </xf>
    <xf numFmtId="0" fontId="7" fillId="0" borderId="29" xfId="0" applyFont="1" applyBorder="1" applyAlignment="1">
      <alignment horizontal="right" vertical="top"/>
    </xf>
    <xf numFmtId="0" fontId="7" fillId="0" borderId="12" xfId="0" applyFont="1" applyBorder="1" applyAlignment="1">
      <alignment horizontal="right" vertical="center"/>
    </xf>
    <xf numFmtId="0" fontId="7" fillId="0" borderId="20" xfId="0" applyFont="1" applyFill="1" applyBorder="1" applyAlignment="1">
      <alignment horizontal="right"/>
    </xf>
    <xf numFmtId="0" fontId="7" fillId="0" borderId="30" xfId="0" applyFont="1" applyBorder="1" applyAlignment="1">
      <alignment horizontal="right"/>
    </xf>
    <xf numFmtId="0" fontId="8" fillId="0" borderId="15" xfId="0" applyFont="1" applyFill="1" applyBorder="1" applyAlignment="1">
      <alignment horizontal="left" vertical="top" wrapText="1"/>
    </xf>
    <xf numFmtId="0" fontId="8" fillId="0" borderId="15" xfId="0" applyFont="1" applyFill="1" applyBorder="1" applyAlignment="1">
      <alignment horizontal="left" vertical="center" wrapText="1"/>
    </xf>
    <xf numFmtId="0" fontId="8" fillId="0" borderId="12" xfId="0" applyFont="1" applyBorder="1" applyAlignment="1">
      <alignment/>
    </xf>
    <xf numFmtId="0" fontId="8" fillId="0" borderId="0" xfId="0" applyFont="1" applyAlignment="1">
      <alignment/>
    </xf>
    <xf numFmtId="0" fontId="13" fillId="0" borderId="0" xfId="0" applyFont="1" applyFill="1" applyAlignment="1">
      <alignment/>
    </xf>
    <xf numFmtId="49" fontId="8" fillId="0" borderId="15" xfId="0" applyNumberFormat="1" applyFont="1" applyFill="1" applyBorder="1" applyAlignment="1">
      <alignment horizontal="left" vertical="top" wrapText="1"/>
    </xf>
    <xf numFmtId="0" fontId="8" fillId="0" borderId="15" xfId="0" applyFont="1" applyFill="1" applyBorder="1" applyAlignment="1">
      <alignment horizontal="right" vertical="center"/>
    </xf>
    <xf numFmtId="0" fontId="8" fillId="0" borderId="15" xfId="0" applyFont="1" applyFill="1" applyBorder="1" applyAlignment="1">
      <alignment horizontal="left" wrapText="1"/>
    </xf>
    <xf numFmtId="180" fontId="8" fillId="0" borderId="15" xfId="0" applyNumberFormat="1" applyFont="1" applyFill="1" applyBorder="1" applyAlignment="1">
      <alignment/>
    </xf>
    <xf numFmtId="0" fontId="8" fillId="0" borderId="15" xfId="0" applyFont="1" applyFill="1" applyBorder="1" applyAlignment="1">
      <alignment horizontal="right" vertical="top" wrapText="1"/>
    </xf>
    <xf numFmtId="0" fontId="8" fillId="0" borderId="15" xfId="0" applyFont="1" applyFill="1" applyBorder="1" applyAlignment="1">
      <alignment vertical="top" wrapText="1"/>
    </xf>
    <xf numFmtId="0" fontId="8" fillId="0" borderId="0" xfId="0" applyFont="1" applyFill="1" applyAlignment="1">
      <alignment wrapText="1"/>
    </xf>
    <xf numFmtId="180" fontId="7" fillId="0" borderId="15" xfId="0" applyNumberFormat="1" applyFont="1" applyFill="1" applyBorder="1" applyAlignment="1">
      <alignment/>
    </xf>
    <xf numFmtId="180" fontId="9" fillId="0" borderId="15" xfId="0" applyNumberFormat="1" applyFont="1" applyFill="1" applyBorder="1" applyAlignment="1">
      <alignment/>
    </xf>
    <xf numFmtId="0" fontId="8" fillId="0" borderId="15" xfId="0" applyFont="1" applyFill="1" applyBorder="1" applyAlignment="1">
      <alignment wrapText="1"/>
    </xf>
    <xf numFmtId="0" fontId="15" fillId="0" borderId="0" xfId="0" applyFont="1" applyAlignment="1">
      <alignment/>
    </xf>
    <xf numFmtId="0" fontId="15" fillId="0" borderId="0" xfId="0" applyFont="1" applyFill="1" applyAlignment="1">
      <alignment/>
    </xf>
    <xf numFmtId="0" fontId="7" fillId="0" borderId="15" xfId="0" applyFont="1" applyFill="1" applyBorder="1" applyAlignment="1">
      <alignment horizontal="right"/>
    </xf>
    <xf numFmtId="0" fontId="7" fillId="0" borderId="15" xfId="0" applyFont="1" applyFill="1" applyBorder="1" applyAlignment="1">
      <alignment horizontal="left" wrapText="1"/>
    </xf>
    <xf numFmtId="2" fontId="8" fillId="0" borderId="11" xfId="0" applyNumberFormat="1" applyFont="1" applyFill="1" applyBorder="1" applyAlignment="1">
      <alignment horizontal="right" vertical="center"/>
    </xf>
    <xf numFmtId="185" fontId="14" fillId="0" borderId="12" xfId="0" applyNumberFormat="1" applyFont="1" applyFill="1" applyBorder="1" applyAlignment="1" applyProtection="1">
      <alignment horizontal="right" vertical="center" wrapText="1"/>
      <protection/>
    </xf>
    <xf numFmtId="182" fontId="7" fillId="0" borderId="15" xfId="0" applyNumberFormat="1" applyFont="1" applyFill="1" applyBorder="1" applyAlignment="1">
      <alignment horizontal="right" vertical="center"/>
    </xf>
    <xf numFmtId="0" fontId="9" fillId="0" borderId="2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top" wrapText="1"/>
    </xf>
    <xf numFmtId="0" fontId="9" fillId="0" borderId="32" xfId="0" applyFont="1" applyBorder="1" applyAlignment="1">
      <alignment horizontal="center" vertical="top" wrapText="1"/>
    </xf>
    <xf numFmtId="0" fontId="9" fillId="0" borderId="15" xfId="0" applyFont="1" applyFill="1" applyBorder="1" applyAlignment="1">
      <alignment horizontal="center" vertical="top" wrapText="1"/>
    </xf>
    <xf numFmtId="0" fontId="9" fillId="0" borderId="33" xfId="0" applyFont="1" applyFill="1" applyBorder="1" applyAlignment="1">
      <alignment vertical="top" wrapText="1"/>
    </xf>
    <xf numFmtId="0" fontId="9" fillId="0" borderId="34" xfId="0" applyFont="1" applyFill="1" applyBorder="1" applyAlignment="1">
      <alignment vertical="center" wrapText="1"/>
    </xf>
    <xf numFmtId="0" fontId="9" fillId="0" borderId="27" xfId="0" applyFont="1" applyFill="1" applyBorder="1" applyAlignment="1">
      <alignment vertical="center" wrapText="1"/>
    </xf>
    <xf numFmtId="182" fontId="8" fillId="0" borderId="23" xfId="0" applyNumberFormat="1" applyFont="1" applyFill="1" applyBorder="1" applyAlignment="1">
      <alignment horizontal="right" vertical="center"/>
    </xf>
    <xf numFmtId="0" fontId="9" fillId="0" borderId="27" xfId="0" applyFont="1" applyFill="1" applyBorder="1" applyAlignment="1">
      <alignment horizontal="center" vertical="center" wrapText="1"/>
    </xf>
    <xf numFmtId="0" fontId="7" fillId="0" borderId="15" xfId="0" applyFont="1" applyFill="1" applyBorder="1" applyAlignment="1">
      <alignment horizontal="right" vertical="top"/>
    </xf>
    <xf numFmtId="0" fontId="7" fillId="0" borderId="15" xfId="0" applyFont="1" applyFill="1" applyBorder="1" applyAlignment="1">
      <alignment horizontal="left" vertical="top" wrapText="1"/>
    </xf>
    <xf numFmtId="0" fontId="7" fillId="0" borderId="15" xfId="0" applyFont="1" applyFill="1" applyBorder="1" applyAlignment="1">
      <alignment vertical="top" wrapText="1"/>
    </xf>
    <xf numFmtId="182" fontId="14" fillId="0" borderId="15" xfId="0" applyNumberFormat="1" applyFont="1" applyFill="1" applyBorder="1" applyAlignment="1">
      <alignment horizontal="right" vertical="center"/>
    </xf>
    <xf numFmtId="185" fontId="7" fillId="0" borderId="20" xfId="0" applyNumberFormat="1" applyFont="1" applyFill="1" applyBorder="1" applyAlignment="1" applyProtection="1">
      <alignment horizontal="right" vertical="center" wrapText="1"/>
      <protection/>
    </xf>
    <xf numFmtId="182" fontId="7" fillId="0" borderId="17" xfId="0" applyNumberFormat="1" applyFont="1" applyFill="1" applyBorder="1" applyAlignment="1">
      <alignment horizontal="right"/>
    </xf>
    <xf numFmtId="182" fontId="7" fillId="0" borderId="35" xfId="0" applyNumberFormat="1" applyFont="1" applyFill="1" applyBorder="1" applyAlignment="1">
      <alignment horizontal="right" vertical="center"/>
    </xf>
    <xf numFmtId="185" fontId="7" fillId="0" borderId="33" xfId="0" applyNumberFormat="1" applyFont="1" applyFill="1" applyBorder="1" applyAlignment="1" applyProtection="1">
      <alignment horizontal="right" vertical="center" wrapText="1"/>
      <protection/>
    </xf>
    <xf numFmtId="182" fontId="7" fillId="0" borderId="34" xfId="0" applyNumberFormat="1" applyFont="1" applyFill="1" applyBorder="1" applyAlignment="1">
      <alignment horizontal="right"/>
    </xf>
    <xf numFmtId="185" fontId="7" fillId="0" borderId="34" xfId="0" applyNumberFormat="1" applyFont="1" applyFill="1" applyBorder="1" applyAlignment="1" applyProtection="1">
      <alignment horizontal="right" vertical="center" wrapText="1"/>
      <protection/>
    </xf>
    <xf numFmtId="182" fontId="7" fillId="0" borderId="36" xfId="0" applyNumberFormat="1" applyFont="1" applyFill="1" applyBorder="1" applyAlignment="1">
      <alignment horizontal="right" vertical="center"/>
    </xf>
    <xf numFmtId="185" fontId="7" fillId="0" borderId="22" xfId="0" applyNumberFormat="1" applyFont="1" applyFill="1" applyBorder="1" applyAlignment="1" applyProtection="1">
      <alignment horizontal="right" vertical="center" wrapText="1"/>
      <protection/>
    </xf>
    <xf numFmtId="182" fontId="7" fillId="0" borderId="22" xfId="0" applyNumberFormat="1" applyFont="1" applyFill="1" applyBorder="1" applyAlignment="1">
      <alignment horizontal="right"/>
    </xf>
    <xf numFmtId="182" fontId="7" fillId="0" borderId="37" xfId="0" applyNumberFormat="1" applyFont="1" applyFill="1" applyBorder="1" applyAlignment="1">
      <alignment horizontal="right" vertical="center"/>
    </xf>
    <xf numFmtId="185" fontId="7" fillId="0" borderId="24" xfId="0" applyNumberFormat="1" applyFont="1" applyFill="1" applyBorder="1" applyAlignment="1" applyProtection="1">
      <alignment horizontal="right" vertical="center" wrapText="1"/>
      <protection/>
    </xf>
    <xf numFmtId="182" fontId="7" fillId="0" borderId="23" xfId="0" applyNumberFormat="1" applyFont="1" applyFill="1" applyBorder="1" applyAlignment="1">
      <alignment horizontal="right"/>
    </xf>
    <xf numFmtId="182" fontId="7" fillId="0" borderId="25" xfId="0" applyNumberFormat="1" applyFont="1" applyFill="1" applyBorder="1" applyAlignment="1">
      <alignment horizontal="right" vertical="center"/>
    </xf>
    <xf numFmtId="182" fontId="7" fillId="0" borderId="12" xfId="0" applyNumberFormat="1" applyFont="1" applyFill="1" applyBorder="1" applyAlignment="1">
      <alignment horizontal="right"/>
    </xf>
    <xf numFmtId="182" fontId="7" fillId="0" borderId="12" xfId="0" applyNumberFormat="1" applyFont="1" applyFill="1" applyBorder="1" applyAlignment="1">
      <alignment horizontal="right" vertical="center"/>
    </xf>
    <xf numFmtId="182" fontId="7" fillId="0" borderId="15" xfId="0" applyNumberFormat="1" applyFont="1" applyFill="1" applyBorder="1" applyAlignment="1">
      <alignment horizontal="right"/>
    </xf>
    <xf numFmtId="2" fontId="7" fillId="0" borderId="17" xfId="0" applyNumberFormat="1" applyFont="1" applyFill="1" applyBorder="1" applyAlignment="1" applyProtection="1">
      <alignment horizontal="right" vertical="center" wrapText="1"/>
      <protection/>
    </xf>
    <xf numFmtId="2" fontId="7" fillId="0" borderId="17" xfId="0" applyNumberFormat="1" applyFont="1" applyFill="1" applyBorder="1" applyAlignment="1">
      <alignment horizontal="right" vertical="center"/>
    </xf>
    <xf numFmtId="185" fontId="7" fillId="0" borderId="17" xfId="0" applyNumberFormat="1" applyFont="1" applyFill="1" applyBorder="1" applyAlignment="1" applyProtection="1">
      <alignment horizontal="right" wrapText="1"/>
      <protection/>
    </xf>
    <xf numFmtId="182" fontId="7" fillId="0" borderId="35" xfId="0" applyNumberFormat="1" applyFont="1" applyFill="1" applyBorder="1" applyAlignment="1">
      <alignment horizontal="right"/>
    </xf>
    <xf numFmtId="0" fontId="8" fillId="0" borderId="15" xfId="0" applyFont="1" applyBorder="1" applyAlignment="1">
      <alignment horizontal="right" vertical="center" wrapText="1"/>
    </xf>
    <xf numFmtId="0" fontId="8" fillId="0" borderId="15" xfId="0" applyFont="1" applyFill="1" applyBorder="1" applyAlignment="1">
      <alignment horizontal="right" vertical="center" wrapText="1"/>
    </xf>
    <xf numFmtId="0" fontId="17" fillId="0" borderId="15" xfId="0" applyFont="1" applyBorder="1" applyAlignment="1">
      <alignment horizontal="right" wrapText="1"/>
    </xf>
    <xf numFmtId="0" fontId="8" fillId="0" borderId="15" xfId="0" applyFont="1" applyBorder="1" applyAlignment="1">
      <alignment horizontal="right"/>
    </xf>
    <xf numFmtId="0" fontId="8" fillId="0" borderId="15" xfId="0" applyFont="1" applyBorder="1" applyAlignment="1">
      <alignment wrapText="1"/>
    </xf>
    <xf numFmtId="0" fontId="8" fillId="0" borderId="15" xfId="0" applyFont="1" applyFill="1" applyBorder="1" applyAlignment="1">
      <alignment/>
    </xf>
    <xf numFmtId="0" fontId="8" fillId="0" borderId="11" xfId="0" applyFont="1" applyBorder="1" applyAlignment="1">
      <alignment horizontal="right"/>
    </xf>
    <xf numFmtId="0" fontId="8" fillId="0" borderId="11" xfId="0" applyFont="1" applyBorder="1" applyAlignment="1">
      <alignment/>
    </xf>
    <xf numFmtId="180" fontId="8" fillId="0" borderId="11" xfId="0" applyNumberFormat="1" applyFont="1" applyFill="1" applyBorder="1" applyAlignment="1">
      <alignment/>
    </xf>
    <xf numFmtId="0" fontId="8" fillId="0" borderId="11" xfId="0" applyFont="1" applyBorder="1" applyAlignment="1">
      <alignment/>
    </xf>
    <xf numFmtId="0" fontId="8" fillId="0" borderId="29" xfId="0" applyFont="1" applyBorder="1" applyAlignment="1">
      <alignment horizontal="right"/>
    </xf>
    <xf numFmtId="0" fontId="8" fillId="0" borderId="23" xfId="0" applyFont="1" applyBorder="1" applyAlignment="1">
      <alignment vertical="top" wrapText="1"/>
    </xf>
    <xf numFmtId="0" fontId="8" fillId="0" borderId="23" xfId="0" applyFont="1" applyBorder="1" applyAlignment="1">
      <alignment/>
    </xf>
    <xf numFmtId="0" fontId="6" fillId="0" borderId="38" xfId="0" applyFont="1" applyBorder="1" applyAlignment="1">
      <alignment horizontal="center"/>
    </xf>
    <xf numFmtId="0" fontId="6" fillId="0" borderId="24" xfId="0" applyFont="1" applyBorder="1" applyAlignment="1">
      <alignment horizontal="center"/>
    </xf>
    <xf numFmtId="0" fontId="6" fillId="0" borderId="39" xfId="0" applyFont="1" applyBorder="1" applyAlignment="1">
      <alignment horizont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0" xfId="0" applyFont="1" applyAlignment="1">
      <alignment horizontal="center" vertical="center" wrapText="1"/>
    </xf>
    <xf numFmtId="0" fontId="9" fillId="0" borderId="40"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7" fillId="0" borderId="1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Fill="1" applyBorder="1" applyAlignment="1">
      <alignment horizontal="center"/>
    </xf>
    <xf numFmtId="0" fontId="7" fillId="0" borderId="0" xfId="0" applyFont="1" applyFill="1" applyBorder="1" applyAlignment="1">
      <alignment horizontal="center"/>
    </xf>
    <xf numFmtId="0" fontId="7" fillId="0" borderId="46" xfId="0" applyFont="1" applyFill="1" applyBorder="1" applyAlignment="1">
      <alignment horizont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12" xfId="0" applyFont="1" applyFill="1" applyBorder="1" applyAlignment="1">
      <alignment horizontal="right" vertical="top"/>
    </xf>
    <xf numFmtId="0" fontId="7" fillId="0" borderId="12" xfId="0" applyFont="1" applyFill="1" applyBorder="1" applyAlignment="1">
      <alignment horizontal="left" vertical="top" wrapText="1"/>
    </xf>
    <xf numFmtId="180" fontId="7" fillId="0" borderId="12" xfId="0" applyNumberFormat="1" applyFont="1" applyFill="1" applyBorder="1" applyAlignment="1">
      <alignment/>
    </xf>
    <xf numFmtId="180" fontId="8" fillId="0" borderId="12" xfId="0" applyNumberFormat="1" applyFont="1" applyFill="1" applyBorder="1" applyAlignment="1">
      <alignment/>
    </xf>
    <xf numFmtId="180" fontId="9" fillId="0" borderId="12" xfId="0" applyNumberFormat="1" applyFont="1" applyFill="1" applyBorder="1" applyAlignment="1">
      <alignment/>
    </xf>
    <xf numFmtId="0" fontId="8" fillId="0" borderId="12" xfId="0" applyFont="1" applyFill="1" applyBorder="1" applyAlignment="1">
      <alignment horizontal="right" vertical="top"/>
    </xf>
    <xf numFmtId="0" fontId="8" fillId="0" borderId="12" xfId="0" applyFont="1" applyFill="1" applyBorder="1" applyAlignment="1">
      <alignment horizontal="left" vertical="top" wrapText="1"/>
    </xf>
    <xf numFmtId="182" fontId="9" fillId="0" borderId="12" xfId="0" applyNumberFormat="1" applyFont="1" applyFill="1" applyBorder="1" applyAlignment="1">
      <alignment horizontal="right"/>
    </xf>
    <xf numFmtId="49" fontId="7" fillId="0" borderId="26" xfId="0" applyNumberFormat="1" applyFont="1" applyFill="1" applyBorder="1" applyAlignment="1" applyProtection="1">
      <alignment horizontal="right" vertical="top"/>
      <protection locked="0"/>
    </xf>
    <xf numFmtId="183" fontId="7" fillId="0" borderId="47" xfId="0" applyNumberFormat="1" applyFont="1" applyFill="1" applyBorder="1" applyAlignment="1" applyProtection="1">
      <alignment horizontal="left" vertical="top" wrapText="1"/>
      <protection locked="0"/>
    </xf>
    <xf numFmtId="0" fontId="8" fillId="0" borderId="15" xfId="0" applyNumberFormat="1" applyFont="1" applyFill="1" applyBorder="1" applyAlignment="1" applyProtection="1" quotePrefix="1">
      <alignment horizontal="right" vertical="top"/>
      <protection locked="0"/>
    </xf>
    <xf numFmtId="183" fontId="8" fillId="0" borderId="10" xfId="0" applyNumberFormat="1" applyFont="1" applyFill="1" applyBorder="1" applyAlignment="1" applyProtection="1">
      <alignment horizontal="left" vertical="top" wrapText="1"/>
      <protection locked="0"/>
    </xf>
    <xf numFmtId="49" fontId="7" fillId="0" borderId="15" xfId="0" applyNumberFormat="1" applyFont="1" applyFill="1" applyBorder="1" applyAlignment="1" applyProtection="1">
      <alignment horizontal="right" vertical="top"/>
      <protection locked="0"/>
    </xf>
    <xf numFmtId="183" fontId="7" fillId="0" borderId="10" xfId="0" applyNumberFormat="1" applyFont="1" applyFill="1" applyBorder="1" applyAlignment="1" applyProtection="1">
      <alignment horizontal="left" vertical="top" wrapText="1"/>
      <protection/>
    </xf>
    <xf numFmtId="49" fontId="8" fillId="0" borderId="15" xfId="0" applyNumberFormat="1" applyFont="1" applyFill="1" applyBorder="1" applyAlignment="1" applyProtection="1">
      <alignment horizontal="right" vertical="top"/>
      <protection locked="0"/>
    </xf>
    <xf numFmtId="183" fontId="8" fillId="0" borderId="10" xfId="0" applyNumberFormat="1" applyFont="1" applyFill="1" applyBorder="1" applyAlignment="1" applyProtection="1">
      <alignment horizontal="left" vertical="top" wrapText="1"/>
      <protection/>
    </xf>
    <xf numFmtId="183" fontId="7" fillId="0" borderId="10" xfId="0" applyNumberFormat="1" applyFont="1" applyFill="1" applyBorder="1" applyAlignment="1" applyProtection="1">
      <alignment horizontal="left" vertical="top"/>
      <protection/>
    </xf>
    <xf numFmtId="49" fontId="7" fillId="0" borderId="15" xfId="0" applyNumberFormat="1" applyFont="1" applyFill="1" applyBorder="1" applyAlignment="1" applyProtection="1">
      <alignment horizontal="right" vertical="top"/>
      <protection/>
    </xf>
    <xf numFmtId="183" fontId="8" fillId="0" borderId="15"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183" fontId="8" fillId="0" borderId="11"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183" fontId="8" fillId="0" borderId="48" xfId="0" applyNumberFormat="1" applyFont="1" applyFill="1" applyBorder="1" applyAlignment="1" applyProtection="1">
      <alignment horizontal="left" vertical="top" wrapText="1"/>
      <protection/>
    </xf>
    <xf numFmtId="183" fontId="8" fillId="0" borderId="48" xfId="0" applyNumberFormat="1" applyFont="1" applyFill="1" applyBorder="1" applyAlignment="1" applyProtection="1">
      <alignment horizontal="left" vertical="top" wrapText="1"/>
      <protection locked="0"/>
    </xf>
    <xf numFmtId="183" fontId="8" fillId="0" borderId="14" xfId="0" applyNumberFormat="1" applyFont="1" applyFill="1" applyBorder="1" applyAlignment="1" applyProtection="1">
      <alignment horizontal="left" vertical="top" wrapText="1"/>
      <protection locked="0"/>
    </xf>
    <xf numFmtId="183" fontId="8" fillId="0" borderId="14" xfId="0" applyNumberFormat="1" applyFont="1" applyFill="1" applyBorder="1" applyAlignment="1" applyProtection="1">
      <alignment horizontal="left" vertical="top" wrapText="1"/>
      <protection/>
    </xf>
    <xf numFmtId="49" fontId="8" fillId="0" borderId="15" xfId="0" applyNumberFormat="1" applyFont="1" applyFill="1" applyBorder="1" applyAlignment="1" applyProtection="1">
      <alignment horizontal="right" vertical="top"/>
      <protection/>
    </xf>
    <xf numFmtId="183" fontId="7" fillId="0" borderId="10"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right" vertical="top"/>
      <protection/>
    </xf>
    <xf numFmtId="183" fontId="7" fillId="0" borderId="14" xfId="0" applyNumberFormat="1" applyFont="1" applyFill="1" applyBorder="1" applyAlignment="1" applyProtection="1">
      <alignment horizontal="left" vertical="top" wrapText="1"/>
      <protection/>
    </xf>
    <xf numFmtId="49" fontId="8" fillId="0" borderId="12" xfId="0" applyNumberFormat="1" applyFont="1" applyFill="1" applyBorder="1" applyAlignment="1" applyProtection="1">
      <alignment horizontal="right" vertical="top"/>
      <protection/>
    </xf>
    <xf numFmtId="49" fontId="7" fillId="0" borderId="18" xfId="0" applyNumberFormat="1" applyFont="1" applyFill="1" applyBorder="1" applyAlignment="1" applyProtection="1">
      <alignment horizontal="right" vertical="top"/>
      <protection/>
    </xf>
    <xf numFmtId="183" fontId="7" fillId="0" borderId="16" xfId="0" applyNumberFormat="1" applyFont="1" applyFill="1" applyBorder="1" applyAlignment="1" applyProtection="1">
      <alignment horizontal="left" vertical="top"/>
      <protection locked="0"/>
    </xf>
    <xf numFmtId="49" fontId="7" fillId="0" borderId="33" xfId="0" applyNumberFormat="1" applyFont="1" applyFill="1" applyBorder="1" applyAlignment="1" applyProtection="1">
      <alignment horizontal="right" vertical="top"/>
      <protection/>
    </xf>
    <xf numFmtId="183" fontId="7" fillId="0" borderId="34" xfId="0" applyNumberFormat="1" applyFont="1" applyFill="1" applyBorder="1" applyAlignment="1" applyProtection="1">
      <alignment horizontal="left" vertical="top"/>
      <protection locked="0"/>
    </xf>
    <xf numFmtId="183" fontId="8" fillId="0" borderId="15" xfId="0" applyNumberFormat="1" applyFont="1" applyFill="1" applyBorder="1" applyAlignment="1" applyProtection="1">
      <alignment horizontal="left" vertical="top"/>
      <protection locked="0"/>
    </xf>
    <xf numFmtId="49" fontId="7" fillId="0" borderId="16" xfId="0" applyNumberFormat="1" applyFont="1" applyFill="1" applyBorder="1" applyAlignment="1" applyProtection="1">
      <alignment horizontal="right" vertical="top"/>
      <protection locked="0"/>
    </xf>
    <xf numFmtId="49" fontId="7" fillId="0" borderId="20" xfId="0" applyNumberFormat="1" applyFont="1" applyFill="1" applyBorder="1" applyAlignment="1" applyProtection="1">
      <alignment horizontal="right" vertical="top"/>
      <protection locked="0"/>
    </xf>
    <xf numFmtId="0" fontId="7" fillId="0" borderId="15" xfId="0" applyFont="1" applyBorder="1" applyAlignment="1">
      <alignment horizontal="right" vertical="center" wrapText="1"/>
    </xf>
    <xf numFmtId="0" fontId="8" fillId="0" borderId="15" xfId="0" applyFont="1" applyBorder="1" applyAlignment="1">
      <alignment horizontal="left" vertical="center" wrapText="1"/>
    </xf>
    <xf numFmtId="0" fontId="35" fillId="0" borderId="0" xfId="0" applyFont="1" applyAlignment="1">
      <alignment horizontal="center"/>
    </xf>
    <xf numFmtId="0" fontId="36" fillId="0" borderId="0" xfId="0" applyFont="1" applyFill="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277"/>
  <sheetViews>
    <sheetView tabSelected="1" zoomScale="66" zoomScaleNormal="66" zoomScaleSheetLayoutView="62" zoomScalePageLayoutView="0" workbookViewId="0" topLeftCell="A1">
      <selection activeCell="A4" sqref="A4"/>
    </sheetView>
  </sheetViews>
  <sheetFormatPr defaultColWidth="9.00390625" defaultRowHeight="12.75"/>
  <cols>
    <col min="1" max="1" width="19.125" style="33" customWidth="1"/>
    <col min="2" max="2" width="85.75390625" style="2" customWidth="1"/>
    <col min="3" max="3" width="21.00390625" style="32" customWidth="1"/>
    <col min="4" max="4" width="21.375" style="32" customWidth="1"/>
    <col min="5" max="5" width="20.375" style="107" customWidth="1"/>
    <col min="6" max="6" width="19.125" style="33" customWidth="1"/>
    <col min="7" max="7" width="18.75390625" style="2" customWidth="1"/>
    <col min="8" max="8" width="19.625" style="2" customWidth="1"/>
    <col min="9" max="9" width="19.00390625" style="2" customWidth="1"/>
    <col min="10" max="10" width="19.125" style="33" customWidth="1"/>
    <col min="11" max="11" width="3.25390625" style="1" customWidth="1"/>
    <col min="12" max="12" width="19.75390625" style="1" bestFit="1" customWidth="1"/>
    <col min="13" max="16384" width="9.125" style="1" customWidth="1"/>
  </cols>
  <sheetData>
    <row r="1" spans="1:10" ht="42" customHeight="1" thickBot="1">
      <c r="A1" s="178" t="s">
        <v>313</v>
      </c>
      <c r="B1" s="178"/>
      <c r="C1" s="178"/>
      <c r="D1" s="178"/>
      <c r="E1" s="178"/>
      <c r="F1" s="178"/>
      <c r="G1" s="178"/>
      <c r="H1" s="178"/>
      <c r="I1" s="178"/>
      <c r="J1" s="178"/>
    </row>
    <row r="2" spans="1:10" ht="21" customHeight="1">
      <c r="A2" s="182" t="s">
        <v>3</v>
      </c>
      <c r="B2" s="176" t="s">
        <v>4</v>
      </c>
      <c r="C2" s="179" t="s">
        <v>0</v>
      </c>
      <c r="D2" s="180"/>
      <c r="E2" s="180"/>
      <c r="F2" s="181"/>
      <c r="G2" s="179" t="s">
        <v>1</v>
      </c>
      <c r="H2" s="180"/>
      <c r="I2" s="180"/>
      <c r="J2" s="181"/>
    </row>
    <row r="3" spans="1:10" ht="40.5" customHeight="1" thickBot="1">
      <c r="A3" s="183"/>
      <c r="B3" s="177"/>
      <c r="C3" s="130" t="s">
        <v>286</v>
      </c>
      <c r="D3" s="130" t="s">
        <v>314</v>
      </c>
      <c r="E3" s="130" t="s">
        <v>455</v>
      </c>
      <c r="F3" s="130" t="s">
        <v>456</v>
      </c>
      <c r="G3" s="130" t="s">
        <v>315</v>
      </c>
      <c r="H3" s="130" t="s">
        <v>316</v>
      </c>
      <c r="I3" s="130" t="s">
        <v>455</v>
      </c>
      <c r="J3" s="130" t="s">
        <v>456</v>
      </c>
    </row>
    <row r="4" spans="1:12" ht="19.5" customHeight="1" thickBot="1">
      <c r="A4" s="9">
        <v>1</v>
      </c>
      <c r="B4" s="9">
        <v>2</v>
      </c>
      <c r="C4" s="128">
        <v>3</v>
      </c>
      <c r="D4" s="128">
        <v>4</v>
      </c>
      <c r="E4" s="129">
        <v>5</v>
      </c>
      <c r="F4" s="129">
        <v>6</v>
      </c>
      <c r="G4" s="129">
        <v>7</v>
      </c>
      <c r="H4" s="129">
        <v>8</v>
      </c>
      <c r="I4" s="129">
        <v>9</v>
      </c>
      <c r="J4" s="129">
        <v>10</v>
      </c>
      <c r="L4" s="37"/>
    </row>
    <row r="5" spans="1:12" ht="29.25" customHeight="1" thickBot="1">
      <c r="A5" s="187" t="s">
        <v>214</v>
      </c>
      <c r="B5" s="188"/>
      <c r="C5" s="188"/>
      <c r="D5" s="188"/>
      <c r="E5" s="188"/>
      <c r="F5" s="188"/>
      <c r="G5" s="188"/>
      <c r="H5" s="188"/>
      <c r="I5" s="188"/>
      <c r="J5" s="189"/>
      <c r="L5" s="37"/>
    </row>
    <row r="6" spans="1:12" s="119" customFormat="1" ht="20.25" customHeight="1">
      <c r="A6" s="190">
        <v>10000000</v>
      </c>
      <c r="B6" s="191" t="s">
        <v>5</v>
      </c>
      <c r="C6" s="192">
        <f>C7+C15+C20+C21+C37</f>
        <v>790856.3879999999</v>
      </c>
      <c r="D6" s="192">
        <f>D7+D15+D18+D20+D21+D37</f>
        <v>1103136.107</v>
      </c>
      <c r="E6" s="192">
        <f>SUM(D6-C6)</f>
        <v>312279.71900000016</v>
      </c>
      <c r="F6" s="153">
        <f>D6/C6*100</f>
        <v>139.48627383408078</v>
      </c>
      <c r="G6" s="192">
        <f>G12+G21+G37</f>
        <v>116296.85900000001</v>
      </c>
      <c r="H6" s="192">
        <f>H12+H21+H37</f>
        <v>-17.898999999999997</v>
      </c>
      <c r="I6" s="192">
        <f>H6-G6</f>
        <v>-116314.75800000002</v>
      </c>
      <c r="J6" s="153"/>
      <c r="L6" s="120"/>
    </row>
    <row r="7" spans="1:12" ht="38.25" customHeight="1">
      <c r="A7" s="97">
        <v>11000000</v>
      </c>
      <c r="B7" s="104" t="s">
        <v>6</v>
      </c>
      <c r="C7" s="112">
        <f>C8+C9</f>
        <v>645337.3289999999</v>
      </c>
      <c r="D7" s="112">
        <f>D8+D9</f>
        <v>655106.0580000001</v>
      </c>
      <c r="E7" s="193">
        <f aca="true" t="shared" si="0" ref="E7:E69">SUM(D7-C7)</f>
        <v>9768.729000000167</v>
      </c>
      <c r="F7" s="71">
        <f>D7/C7*100</f>
        <v>101.51373995599131</v>
      </c>
      <c r="G7" s="112"/>
      <c r="H7" s="112"/>
      <c r="I7" s="194"/>
      <c r="J7" s="71"/>
      <c r="L7" s="37"/>
    </row>
    <row r="8" spans="1:12" ht="18.75">
      <c r="A8" s="97">
        <v>11010000</v>
      </c>
      <c r="B8" s="104" t="s">
        <v>379</v>
      </c>
      <c r="C8" s="112">
        <v>644673.276</v>
      </c>
      <c r="D8" s="112">
        <v>652656.199</v>
      </c>
      <c r="E8" s="193">
        <f t="shared" si="0"/>
        <v>7982.923000000068</v>
      </c>
      <c r="F8" s="71">
        <f>D8/C8*100</f>
        <v>101.23828973484548</v>
      </c>
      <c r="G8" s="112"/>
      <c r="H8" s="112"/>
      <c r="I8" s="194"/>
      <c r="J8" s="71"/>
      <c r="L8" s="37"/>
    </row>
    <row r="9" spans="1:12" ht="18.75">
      <c r="A9" s="97">
        <v>11020000</v>
      </c>
      <c r="B9" s="104" t="s">
        <v>380</v>
      </c>
      <c r="C9" s="112">
        <f>C10+C11</f>
        <v>664.053</v>
      </c>
      <c r="D9" s="112">
        <f>D10</f>
        <v>2449.859</v>
      </c>
      <c r="E9" s="193">
        <f t="shared" si="0"/>
        <v>1785.806</v>
      </c>
      <c r="F9" s="71" t="s">
        <v>453</v>
      </c>
      <c r="G9" s="112"/>
      <c r="H9" s="112"/>
      <c r="I9" s="194"/>
      <c r="J9" s="71"/>
      <c r="L9" s="37"/>
    </row>
    <row r="10" spans="1:12" ht="37.5">
      <c r="A10" s="195">
        <v>11020200</v>
      </c>
      <c r="B10" s="196" t="s">
        <v>228</v>
      </c>
      <c r="C10" s="112">
        <v>365.037</v>
      </c>
      <c r="D10" s="112">
        <v>2449.859</v>
      </c>
      <c r="E10" s="193">
        <f t="shared" si="0"/>
        <v>2084.822</v>
      </c>
      <c r="F10" s="71" t="s">
        <v>445</v>
      </c>
      <c r="G10" s="112"/>
      <c r="H10" s="112"/>
      <c r="I10" s="194"/>
      <c r="J10" s="71"/>
      <c r="L10" s="37"/>
    </row>
    <row r="11" spans="1:12" ht="37.5">
      <c r="A11" s="195">
        <v>11023200</v>
      </c>
      <c r="B11" s="104" t="s">
        <v>437</v>
      </c>
      <c r="C11" s="112">
        <v>299.016</v>
      </c>
      <c r="D11" s="112"/>
      <c r="E11" s="193">
        <f t="shared" si="0"/>
        <v>-299.016</v>
      </c>
      <c r="F11" s="71"/>
      <c r="G11" s="112"/>
      <c r="H11" s="112"/>
      <c r="I11" s="194"/>
      <c r="J11" s="71"/>
      <c r="L11" s="37"/>
    </row>
    <row r="12" spans="1:12" ht="18.75">
      <c r="A12" s="195">
        <v>12000000</v>
      </c>
      <c r="B12" s="196" t="s">
        <v>7</v>
      </c>
      <c r="C12" s="112"/>
      <c r="D12" s="112"/>
      <c r="E12" s="193"/>
      <c r="F12" s="71"/>
      <c r="G12" s="112">
        <f>G13+G14</f>
        <v>1144.159</v>
      </c>
      <c r="H12" s="112">
        <f>H13</f>
        <v>0.003</v>
      </c>
      <c r="I12" s="193">
        <f>H12-G12</f>
        <v>-1144.1560000000002</v>
      </c>
      <c r="J12" s="71"/>
      <c r="L12" s="37"/>
    </row>
    <row r="13" spans="1:12" ht="37.5">
      <c r="A13" s="97">
        <v>12020000</v>
      </c>
      <c r="B13" s="104" t="s">
        <v>229</v>
      </c>
      <c r="C13" s="112"/>
      <c r="D13" s="112"/>
      <c r="E13" s="193"/>
      <c r="F13" s="71"/>
      <c r="G13" s="112">
        <v>-3.848</v>
      </c>
      <c r="H13" s="112">
        <v>0.003</v>
      </c>
      <c r="I13" s="193">
        <f>H13-G13</f>
        <v>3.851</v>
      </c>
      <c r="J13" s="71">
        <f>H13/G13*100</f>
        <v>-0.07796257796257797</v>
      </c>
      <c r="L13" s="37"/>
    </row>
    <row r="14" spans="1:12" ht="18.75">
      <c r="A14" s="97">
        <v>12030000</v>
      </c>
      <c r="B14" s="104" t="s">
        <v>230</v>
      </c>
      <c r="C14" s="112"/>
      <c r="D14" s="112"/>
      <c r="E14" s="193"/>
      <c r="F14" s="71"/>
      <c r="G14" s="112">
        <v>1148.007</v>
      </c>
      <c r="H14" s="112"/>
      <c r="I14" s="193">
        <f>H14-G14</f>
        <v>-1148.007</v>
      </c>
      <c r="J14" s="71"/>
      <c r="L14" s="37"/>
    </row>
    <row r="15" spans="1:12" ht="18.75">
      <c r="A15" s="110" t="s">
        <v>381</v>
      </c>
      <c r="B15" s="111" t="s">
        <v>382</v>
      </c>
      <c r="C15" s="112">
        <f>C16+C17</f>
        <v>11.705</v>
      </c>
      <c r="D15" s="112">
        <f>D16</f>
        <v>5.39</v>
      </c>
      <c r="E15" s="193">
        <f t="shared" si="0"/>
        <v>-6.315</v>
      </c>
      <c r="F15" s="71">
        <f>D15/C15*100</f>
        <v>46.04869713797522</v>
      </c>
      <c r="G15" s="112"/>
      <c r="H15" s="112"/>
      <c r="I15" s="193"/>
      <c r="J15" s="71"/>
      <c r="L15" s="37"/>
    </row>
    <row r="16" spans="1:12" ht="56.25">
      <c r="A16" s="110" t="s">
        <v>383</v>
      </c>
      <c r="B16" s="111" t="s">
        <v>384</v>
      </c>
      <c r="C16" s="112">
        <v>4.607</v>
      </c>
      <c r="D16" s="112">
        <v>5.39</v>
      </c>
      <c r="E16" s="193">
        <f t="shared" si="0"/>
        <v>0.7829999999999995</v>
      </c>
      <c r="F16" s="71">
        <f>D16/C16*100</f>
        <v>116.99587584111133</v>
      </c>
      <c r="G16" s="112"/>
      <c r="H16" s="112"/>
      <c r="I16" s="193"/>
      <c r="J16" s="71"/>
      <c r="L16" s="37"/>
    </row>
    <row r="17" spans="1:12" ht="37.5">
      <c r="A17" s="113">
        <v>13030200</v>
      </c>
      <c r="B17" s="114" t="s">
        <v>385</v>
      </c>
      <c r="C17" s="112">
        <v>7.098</v>
      </c>
      <c r="D17" s="112"/>
      <c r="E17" s="193">
        <f t="shared" si="0"/>
        <v>-7.098</v>
      </c>
      <c r="F17" s="71"/>
      <c r="G17" s="112"/>
      <c r="H17" s="112"/>
      <c r="I17" s="193"/>
      <c r="J17" s="71"/>
      <c r="L17" s="37"/>
    </row>
    <row r="18" spans="1:12" ht="18.75">
      <c r="A18" s="110" t="s">
        <v>386</v>
      </c>
      <c r="B18" s="111" t="s">
        <v>387</v>
      </c>
      <c r="C18" s="112"/>
      <c r="D18" s="112">
        <f>D19</f>
        <v>114564.325</v>
      </c>
      <c r="E18" s="193">
        <f t="shared" si="0"/>
        <v>114564.325</v>
      </c>
      <c r="F18" s="71"/>
      <c r="G18" s="112"/>
      <c r="H18" s="112"/>
      <c r="I18" s="193"/>
      <c r="J18" s="71"/>
      <c r="L18" s="37"/>
    </row>
    <row r="19" spans="1:12" ht="37.5">
      <c r="A19" s="110" t="s">
        <v>388</v>
      </c>
      <c r="B19" s="111" t="s">
        <v>389</v>
      </c>
      <c r="C19" s="112"/>
      <c r="D19" s="112">
        <v>114564.325</v>
      </c>
      <c r="E19" s="193">
        <f t="shared" si="0"/>
        <v>114564.325</v>
      </c>
      <c r="F19" s="71"/>
      <c r="G19" s="112"/>
      <c r="H19" s="112"/>
      <c r="I19" s="193"/>
      <c r="J19" s="71"/>
      <c r="L19" s="37"/>
    </row>
    <row r="20" spans="1:12" ht="18.75">
      <c r="A20" s="110">
        <v>16010000</v>
      </c>
      <c r="B20" s="111" t="s">
        <v>419</v>
      </c>
      <c r="C20" s="112">
        <v>2.76</v>
      </c>
      <c r="D20" s="112">
        <v>3.427</v>
      </c>
      <c r="E20" s="193">
        <f t="shared" si="0"/>
        <v>0.6670000000000003</v>
      </c>
      <c r="F20" s="71">
        <f>D20/C20*100</f>
        <v>124.16666666666667</v>
      </c>
      <c r="G20" s="112"/>
      <c r="H20" s="112"/>
      <c r="I20" s="193"/>
      <c r="J20" s="71"/>
      <c r="L20" s="37"/>
    </row>
    <row r="21" spans="1:12" ht="18.75">
      <c r="A21" s="97">
        <v>18000000</v>
      </c>
      <c r="B21" s="104" t="s">
        <v>452</v>
      </c>
      <c r="C21" s="112">
        <f>C22+C33+C34</f>
        <v>145504.246</v>
      </c>
      <c r="D21" s="112">
        <f>D22+D33+D34+D36</f>
        <v>332885.54999999993</v>
      </c>
      <c r="E21" s="193">
        <f t="shared" si="0"/>
        <v>187381.30399999992</v>
      </c>
      <c r="F21" s="71" t="s">
        <v>446</v>
      </c>
      <c r="G21" s="112">
        <f>G22+G34+G36</f>
        <v>112815.62000000001</v>
      </c>
      <c r="H21" s="112">
        <f>H34</f>
        <v>-18.301</v>
      </c>
      <c r="I21" s="193">
        <f>H21-G21</f>
        <v>-112833.92100000002</v>
      </c>
      <c r="J21" s="71"/>
      <c r="L21" s="37"/>
    </row>
    <row r="22" spans="1:12" ht="21.75" customHeight="1">
      <c r="A22" s="97">
        <v>18010000</v>
      </c>
      <c r="B22" s="104" t="s">
        <v>423</v>
      </c>
      <c r="C22" s="112">
        <f>C27+C28+C29+C30</f>
        <v>137717.109</v>
      </c>
      <c r="D22" s="112">
        <f>D23+D24+D25+D26+D27+D28+D29+D30+D31+D32</f>
        <v>198618.341</v>
      </c>
      <c r="E22" s="193">
        <f t="shared" si="0"/>
        <v>60901.23199999999</v>
      </c>
      <c r="F22" s="71">
        <f>D22/C22*100</f>
        <v>144.22197971059646</v>
      </c>
      <c r="G22" s="112">
        <f>G23+G24</f>
        <v>443.39300000000003</v>
      </c>
      <c r="H22" s="112"/>
      <c r="I22" s="193">
        <f>H22-G22</f>
        <v>-443.39300000000003</v>
      </c>
      <c r="J22" s="71"/>
      <c r="L22" s="37"/>
    </row>
    <row r="23" spans="1:12" ht="42.75" customHeight="1">
      <c r="A23" s="110" t="s">
        <v>420</v>
      </c>
      <c r="B23" s="111" t="s">
        <v>421</v>
      </c>
      <c r="C23" s="112"/>
      <c r="D23" s="112">
        <v>571.108</v>
      </c>
      <c r="E23" s="193">
        <f t="shared" si="0"/>
        <v>571.108</v>
      </c>
      <c r="F23" s="71"/>
      <c r="G23" s="112">
        <v>325.687</v>
      </c>
      <c r="H23" s="112"/>
      <c r="I23" s="193">
        <f>H23-G23</f>
        <v>-325.687</v>
      </c>
      <c r="J23" s="71"/>
      <c r="L23" s="37"/>
    </row>
    <row r="24" spans="1:12" ht="38.25" customHeight="1">
      <c r="A24" s="113">
        <v>18010200</v>
      </c>
      <c r="B24" s="104" t="s">
        <v>422</v>
      </c>
      <c r="C24" s="112"/>
      <c r="D24" s="112">
        <v>239.395</v>
      </c>
      <c r="E24" s="193">
        <f t="shared" si="0"/>
        <v>239.395</v>
      </c>
      <c r="F24" s="71"/>
      <c r="G24" s="112">
        <v>117.706</v>
      </c>
      <c r="H24" s="112"/>
      <c r="I24" s="193">
        <f>H24-G24</f>
        <v>-117.706</v>
      </c>
      <c r="J24" s="71"/>
      <c r="L24" s="37"/>
    </row>
    <row r="25" spans="1:12" ht="41.25" customHeight="1">
      <c r="A25" s="110" t="s">
        <v>390</v>
      </c>
      <c r="B25" s="111" t="s">
        <v>391</v>
      </c>
      <c r="C25" s="112"/>
      <c r="D25" s="112">
        <v>6.374</v>
      </c>
      <c r="E25" s="193">
        <f t="shared" si="0"/>
        <v>6.374</v>
      </c>
      <c r="F25" s="71"/>
      <c r="G25" s="112"/>
      <c r="H25" s="112"/>
      <c r="I25" s="193"/>
      <c r="J25" s="71"/>
      <c r="L25" s="37"/>
    </row>
    <row r="26" spans="1:12" ht="41.25" customHeight="1">
      <c r="A26" s="110" t="s">
        <v>392</v>
      </c>
      <c r="B26" s="111" t="s">
        <v>393</v>
      </c>
      <c r="C26" s="112"/>
      <c r="D26" s="112">
        <v>12722.566</v>
      </c>
      <c r="E26" s="193">
        <f t="shared" si="0"/>
        <v>12722.566</v>
      </c>
      <c r="F26" s="71"/>
      <c r="G26" s="112"/>
      <c r="H26" s="112"/>
      <c r="I26" s="193"/>
      <c r="J26" s="71"/>
      <c r="L26" s="37"/>
    </row>
    <row r="27" spans="1:12" ht="18.75">
      <c r="A27" s="110" t="s">
        <v>394</v>
      </c>
      <c r="B27" s="111" t="s">
        <v>395</v>
      </c>
      <c r="C27" s="112">
        <v>33184.547</v>
      </c>
      <c r="D27" s="112">
        <v>48227.361</v>
      </c>
      <c r="E27" s="193">
        <f t="shared" si="0"/>
        <v>15042.813999999998</v>
      </c>
      <c r="F27" s="71">
        <f>D27/C27*100</f>
        <v>145.33078001637327</v>
      </c>
      <c r="G27" s="112"/>
      <c r="H27" s="112"/>
      <c r="I27" s="193"/>
      <c r="J27" s="71"/>
      <c r="L27" s="37"/>
    </row>
    <row r="28" spans="1:12" ht="18.75">
      <c r="A28" s="110" t="s">
        <v>396</v>
      </c>
      <c r="B28" s="111" t="s">
        <v>397</v>
      </c>
      <c r="C28" s="112">
        <v>86410.237</v>
      </c>
      <c r="D28" s="112">
        <v>107700.341</v>
      </c>
      <c r="E28" s="193">
        <f t="shared" si="0"/>
        <v>21290.104000000007</v>
      </c>
      <c r="F28" s="71">
        <f>D28/C28*100</f>
        <v>124.63840482233606</v>
      </c>
      <c r="G28" s="112"/>
      <c r="H28" s="112"/>
      <c r="I28" s="193"/>
      <c r="J28" s="71"/>
      <c r="L28" s="37"/>
    </row>
    <row r="29" spans="1:12" ht="18.75">
      <c r="A29" s="110" t="s">
        <v>398</v>
      </c>
      <c r="B29" s="111" t="s">
        <v>399</v>
      </c>
      <c r="C29" s="112">
        <v>1947.518</v>
      </c>
      <c r="D29" s="112">
        <v>2503.465</v>
      </c>
      <c r="E29" s="193">
        <f t="shared" si="0"/>
        <v>555.9470000000001</v>
      </c>
      <c r="F29" s="71">
        <f>D29/C29*100</f>
        <v>128.5464370547538</v>
      </c>
      <c r="G29" s="112"/>
      <c r="H29" s="112"/>
      <c r="I29" s="193"/>
      <c r="J29" s="71"/>
      <c r="L29" s="37"/>
    </row>
    <row r="30" spans="1:12" ht="18.75">
      <c r="A30" s="110" t="s">
        <v>400</v>
      </c>
      <c r="B30" s="111" t="s">
        <v>401</v>
      </c>
      <c r="C30" s="112">
        <v>16174.807</v>
      </c>
      <c r="D30" s="112">
        <v>20352.489</v>
      </c>
      <c r="E30" s="193">
        <f t="shared" si="0"/>
        <v>4177.682000000001</v>
      </c>
      <c r="F30" s="71">
        <f>D30/C30*100</f>
        <v>125.82832673057551</v>
      </c>
      <c r="G30" s="112"/>
      <c r="H30" s="112"/>
      <c r="I30" s="193"/>
      <c r="J30" s="71"/>
      <c r="L30" s="37"/>
    </row>
    <row r="31" spans="1:12" ht="18.75">
      <c r="A31" s="110">
        <v>18011000</v>
      </c>
      <c r="B31" s="111" t="s">
        <v>402</v>
      </c>
      <c r="C31" s="112"/>
      <c r="D31" s="112">
        <v>5287.787</v>
      </c>
      <c r="E31" s="193">
        <f t="shared" si="0"/>
        <v>5287.787</v>
      </c>
      <c r="F31" s="71"/>
      <c r="G31" s="112"/>
      <c r="H31" s="112"/>
      <c r="I31" s="193"/>
      <c r="J31" s="71"/>
      <c r="L31" s="37"/>
    </row>
    <row r="32" spans="1:12" ht="18.75">
      <c r="A32" s="110" t="s">
        <v>403</v>
      </c>
      <c r="B32" s="111" t="s">
        <v>404</v>
      </c>
      <c r="C32" s="112"/>
      <c r="D32" s="112">
        <v>1007.455</v>
      </c>
      <c r="E32" s="193">
        <f t="shared" si="0"/>
        <v>1007.455</v>
      </c>
      <c r="F32" s="71"/>
      <c r="G32" s="112"/>
      <c r="H32" s="112"/>
      <c r="I32" s="193"/>
      <c r="J32" s="71"/>
      <c r="L32" s="37"/>
    </row>
    <row r="33" spans="1:12" ht="18.75">
      <c r="A33" s="97">
        <v>18030000</v>
      </c>
      <c r="B33" s="104" t="s">
        <v>405</v>
      </c>
      <c r="C33" s="112">
        <v>126.54</v>
      </c>
      <c r="D33" s="112">
        <v>192.721</v>
      </c>
      <c r="E33" s="193">
        <f t="shared" si="0"/>
        <v>66.181</v>
      </c>
      <c r="F33" s="71">
        <f>D33/C33*100</f>
        <v>152.3004583530899</v>
      </c>
      <c r="G33" s="112"/>
      <c r="H33" s="112"/>
      <c r="I33" s="193"/>
      <c r="J33" s="71"/>
      <c r="L33" s="37"/>
    </row>
    <row r="34" spans="1:12" ht="42.75" customHeight="1">
      <c r="A34" s="97">
        <v>18040000</v>
      </c>
      <c r="B34" s="104" t="s">
        <v>438</v>
      </c>
      <c r="C34" s="112">
        <v>7660.597</v>
      </c>
      <c r="D34" s="112">
        <v>-779.689</v>
      </c>
      <c r="E34" s="193">
        <f t="shared" si="0"/>
        <v>-8440.286</v>
      </c>
      <c r="F34" s="71"/>
      <c r="G34" s="112">
        <f>G35</f>
        <v>544.726</v>
      </c>
      <c r="H34" s="112">
        <f>H35</f>
        <v>-18.301</v>
      </c>
      <c r="I34" s="193">
        <f>H34-G34</f>
        <v>-563.027</v>
      </c>
      <c r="J34" s="71">
        <f>H34/G34*100</f>
        <v>-3.359670733543102</v>
      </c>
      <c r="L34" s="37"/>
    </row>
    <row r="35" spans="1:12" ht="75" customHeight="1">
      <c r="A35" s="97">
        <v>18041500</v>
      </c>
      <c r="B35" s="115" t="s">
        <v>439</v>
      </c>
      <c r="C35" s="112"/>
      <c r="D35" s="112"/>
      <c r="E35" s="193"/>
      <c r="F35" s="71"/>
      <c r="G35" s="112">
        <v>544.726</v>
      </c>
      <c r="H35" s="112">
        <v>-18.301</v>
      </c>
      <c r="I35" s="193">
        <f>H35-G35</f>
        <v>-563.027</v>
      </c>
      <c r="J35" s="71">
        <f>H35/G35*100</f>
        <v>-3.359670733543102</v>
      </c>
      <c r="L35" s="37"/>
    </row>
    <row r="36" spans="1:12" ht="21" customHeight="1">
      <c r="A36" s="97">
        <v>18050000</v>
      </c>
      <c r="B36" s="104" t="s">
        <v>231</v>
      </c>
      <c r="C36" s="112"/>
      <c r="D36" s="112">
        <v>134854.177</v>
      </c>
      <c r="E36" s="193">
        <f t="shared" si="0"/>
        <v>134854.177</v>
      </c>
      <c r="F36" s="71"/>
      <c r="G36" s="112">
        <v>111827.501</v>
      </c>
      <c r="H36" s="112"/>
      <c r="I36" s="193">
        <f>H36-G36</f>
        <v>-111827.501</v>
      </c>
      <c r="J36" s="71"/>
      <c r="L36" s="37"/>
    </row>
    <row r="37" spans="1:12" ht="18.75">
      <c r="A37" s="97">
        <v>19000000</v>
      </c>
      <c r="B37" s="104" t="s">
        <v>232</v>
      </c>
      <c r="C37" s="112">
        <v>0.348</v>
      </c>
      <c r="D37" s="112">
        <f>D38</f>
        <v>571.357</v>
      </c>
      <c r="E37" s="193">
        <f t="shared" si="0"/>
        <v>571.009</v>
      </c>
      <c r="F37" s="71"/>
      <c r="G37" s="112">
        <f>G38+G40</f>
        <v>2337.08</v>
      </c>
      <c r="H37" s="112">
        <f>H38+H40</f>
        <v>0.399</v>
      </c>
      <c r="I37" s="193">
        <f>H37-G37</f>
        <v>-2336.681</v>
      </c>
      <c r="J37" s="71"/>
      <c r="L37" s="37"/>
    </row>
    <row r="38" spans="1:12" ht="18.75">
      <c r="A38" s="97">
        <v>19010000</v>
      </c>
      <c r="B38" s="104" t="s">
        <v>233</v>
      </c>
      <c r="C38" s="112"/>
      <c r="D38" s="112">
        <v>571.357</v>
      </c>
      <c r="E38" s="193">
        <f t="shared" si="0"/>
        <v>571.357</v>
      </c>
      <c r="F38" s="71"/>
      <c r="G38" s="112">
        <v>2336.098</v>
      </c>
      <c r="H38" s="112"/>
      <c r="I38" s="193">
        <f>H38-G38</f>
        <v>-2336.098</v>
      </c>
      <c r="J38" s="71"/>
      <c r="L38" s="37"/>
    </row>
    <row r="39" spans="1:12" ht="18.75">
      <c r="A39" s="97">
        <v>19040000</v>
      </c>
      <c r="B39" s="104" t="s">
        <v>8</v>
      </c>
      <c r="C39" s="112">
        <v>0.348</v>
      </c>
      <c r="D39" s="112"/>
      <c r="E39" s="193">
        <f t="shared" si="0"/>
        <v>-0.348</v>
      </c>
      <c r="F39" s="71"/>
      <c r="G39" s="112"/>
      <c r="H39" s="112"/>
      <c r="I39" s="193"/>
      <c r="J39" s="71"/>
      <c r="L39" s="37"/>
    </row>
    <row r="40" spans="1:12" ht="18.75">
      <c r="A40" s="97">
        <v>19050000</v>
      </c>
      <c r="B40" s="104" t="s">
        <v>17</v>
      </c>
      <c r="C40" s="112"/>
      <c r="D40" s="112"/>
      <c r="E40" s="193"/>
      <c r="F40" s="71"/>
      <c r="G40" s="112">
        <v>0.982</v>
      </c>
      <c r="H40" s="112">
        <v>0.399</v>
      </c>
      <c r="I40" s="193">
        <f>H40-G40</f>
        <v>-0.583</v>
      </c>
      <c r="J40" s="71">
        <f>H40/G40*100</f>
        <v>40.63136456211813</v>
      </c>
      <c r="L40" s="37"/>
    </row>
    <row r="41" spans="1:12" s="119" customFormat="1" ht="20.25">
      <c r="A41" s="136">
        <v>20000000</v>
      </c>
      <c r="B41" s="137" t="s">
        <v>9</v>
      </c>
      <c r="C41" s="116">
        <f>C42+C48+C53</f>
        <v>14199.902000000002</v>
      </c>
      <c r="D41" s="116">
        <f>D42+D48+D53</f>
        <v>35121.189</v>
      </c>
      <c r="E41" s="192">
        <f t="shared" si="0"/>
        <v>20921.286999999997</v>
      </c>
      <c r="F41" s="153" t="s">
        <v>358</v>
      </c>
      <c r="G41" s="116">
        <f>G53+G61</f>
        <v>47573.265</v>
      </c>
      <c r="H41" s="116">
        <f>H53+H61</f>
        <v>67102.704</v>
      </c>
      <c r="I41" s="192">
        <f>H41-G41</f>
        <v>19529.439</v>
      </c>
      <c r="J41" s="153">
        <f>H41/G41*100</f>
        <v>141.05129004704636</v>
      </c>
      <c r="L41" s="120"/>
    </row>
    <row r="42" spans="1:12" s="3" customFormat="1" ht="20.25">
      <c r="A42" s="97">
        <v>21000000</v>
      </c>
      <c r="B42" s="104" t="s">
        <v>10</v>
      </c>
      <c r="C42" s="112">
        <v>664.134</v>
      </c>
      <c r="D42" s="112">
        <v>1123.629</v>
      </c>
      <c r="E42" s="193">
        <f t="shared" si="0"/>
        <v>459.4949999999999</v>
      </c>
      <c r="F42" s="71">
        <f>D42/C42*100</f>
        <v>169.18709176160232</v>
      </c>
      <c r="G42" s="112"/>
      <c r="H42" s="112"/>
      <c r="I42" s="194"/>
      <c r="J42" s="71"/>
      <c r="K42" s="19"/>
      <c r="L42" s="38"/>
    </row>
    <row r="43" spans="1:12" ht="21" customHeight="1">
      <c r="A43" s="97">
        <v>21080000</v>
      </c>
      <c r="B43" s="104" t="s">
        <v>11</v>
      </c>
      <c r="C43" s="112">
        <f>C44+C45+C46</f>
        <v>620.072</v>
      </c>
      <c r="D43" s="112">
        <f>D44+D45+D46+D47</f>
        <v>1146.3790000000001</v>
      </c>
      <c r="E43" s="193">
        <f t="shared" si="0"/>
        <v>526.3070000000001</v>
      </c>
      <c r="F43" s="71">
        <f>D43/C43*100</f>
        <v>184.87836896360426</v>
      </c>
      <c r="G43" s="112"/>
      <c r="H43" s="112"/>
      <c r="I43" s="194"/>
      <c r="J43" s="71"/>
      <c r="L43" s="37"/>
    </row>
    <row r="44" spans="1:12" ht="18.75">
      <c r="A44" s="97">
        <v>21080500</v>
      </c>
      <c r="B44" s="104" t="s">
        <v>11</v>
      </c>
      <c r="C44" s="112">
        <v>5.131</v>
      </c>
      <c r="D44" s="112">
        <v>50.097</v>
      </c>
      <c r="E44" s="193">
        <f t="shared" si="0"/>
        <v>44.966</v>
      </c>
      <c r="F44" s="71" t="s">
        <v>370</v>
      </c>
      <c r="G44" s="112"/>
      <c r="H44" s="112"/>
      <c r="I44" s="194"/>
      <c r="J44" s="71"/>
      <c r="L44" s="37"/>
    </row>
    <row r="45" spans="1:12" ht="75">
      <c r="A45" s="97">
        <v>21080900</v>
      </c>
      <c r="B45" s="115" t="s">
        <v>433</v>
      </c>
      <c r="C45" s="112">
        <v>38.945</v>
      </c>
      <c r="D45" s="112">
        <v>25.002</v>
      </c>
      <c r="E45" s="193">
        <f t="shared" si="0"/>
        <v>-13.943000000000001</v>
      </c>
      <c r="F45" s="71">
        <f>D45/C45*100</f>
        <v>64.19822827063808</v>
      </c>
      <c r="G45" s="112"/>
      <c r="H45" s="112"/>
      <c r="I45" s="194"/>
      <c r="J45" s="71"/>
      <c r="L45" s="37"/>
    </row>
    <row r="46" spans="1:12" ht="18.75">
      <c r="A46" s="97">
        <v>21081100</v>
      </c>
      <c r="B46" s="104" t="s">
        <v>12</v>
      </c>
      <c r="C46" s="112">
        <v>575.996</v>
      </c>
      <c r="D46" s="112">
        <v>666.341</v>
      </c>
      <c r="E46" s="193">
        <f t="shared" si="0"/>
        <v>90.34500000000003</v>
      </c>
      <c r="F46" s="71">
        <f>D46/C46*100</f>
        <v>115.68500475697749</v>
      </c>
      <c r="G46" s="112"/>
      <c r="H46" s="112"/>
      <c r="I46" s="194"/>
      <c r="J46" s="71"/>
      <c r="L46" s="37"/>
    </row>
    <row r="47" spans="1:12" ht="38.25" customHeight="1">
      <c r="A47" s="97">
        <v>21081500</v>
      </c>
      <c r="B47" s="115" t="s">
        <v>432</v>
      </c>
      <c r="C47" s="112"/>
      <c r="D47" s="112">
        <v>404.939</v>
      </c>
      <c r="E47" s="193">
        <f t="shared" si="0"/>
        <v>404.939</v>
      </c>
      <c r="F47" s="71"/>
      <c r="G47" s="112"/>
      <c r="H47" s="112"/>
      <c r="I47" s="194"/>
      <c r="J47" s="71"/>
      <c r="L47" s="37"/>
    </row>
    <row r="48" spans="1:12" ht="37.5">
      <c r="A48" s="97">
        <v>22000000</v>
      </c>
      <c r="B48" s="104" t="s">
        <v>281</v>
      </c>
      <c r="C48" s="112">
        <f>C51+C52</f>
        <v>8091.753000000001</v>
      </c>
      <c r="D48" s="112">
        <f>D51+D52+D49</f>
        <v>28246.355</v>
      </c>
      <c r="E48" s="193">
        <f t="shared" si="0"/>
        <v>20154.602</v>
      </c>
      <c r="F48" s="71" t="s">
        <v>447</v>
      </c>
      <c r="G48" s="112"/>
      <c r="H48" s="112"/>
      <c r="I48" s="194"/>
      <c r="J48" s="71"/>
      <c r="L48" s="37"/>
    </row>
    <row r="49" spans="1:12" ht="18.75">
      <c r="A49" s="110" t="s">
        <v>406</v>
      </c>
      <c r="B49" s="111" t="s">
        <v>407</v>
      </c>
      <c r="C49" s="112"/>
      <c r="D49" s="112">
        <f>D50</f>
        <v>12455.14</v>
      </c>
      <c r="E49" s="193">
        <f t="shared" si="0"/>
        <v>12455.14</v>
      </c>
      <c r="F49" s="71"/>
      <c r="G49" s="112"/>
      <c r="H49" s="112"/>
      <c r="I49" s="194"/>
      <c r="J49" s="71"/>
      <c r="L49" s="37"/>
    </row>
    <row r="50" spans="1:12" ht="18.75">
      <c r="A50" s="110" t="s">
        <v>408</v>
      </c>
      <c r="B50" s="111" t="s">
        <v>409</v>
      </c>
      <c r="C50" s="112"/>
      <c r="D50" s="112">
        <v>12455.14</v>
      </c>
      <c r="E50" s="193">
        <f t="shared" si="0"/>
        <v>12455.14</v>
      </c>
      <c r="F50" s="71"/>
      <c r="G50" s="112"/>
      <c r="H50" s="112"/>
      <c r="I50" s="194"/>
      <c r="J50" s="71"/>
      <c r="L50" s="37"/>
    </row>
    <row r="51" spans="1:12" ht="42" customHeight="1">
      <c r="A51" s="97">
        <v>22080400</v>
      </c>
      <c r="B51" s="104" t="s">
        <v>282</v>
      </c>
      <c r="C51" s="112">
        <v>7532.743</v>
      </c>
      <c r="D51" s="112">
        <v>10022.94</v>
      </c>
      <c r="E51" s="193">
        <f t="shared" si="0"/>
        <v>2490.197</v>
      </c>
      <c r="F51" s="71">
        <f>D51/C51*100</f>
        <v>133.0583029316147</v>
      </c>
      <c r="G51" s="112"/>
      <c r="H51" s="112"/>
      <c r="I51" s="194"/>
      <c r="J51" s="71"/>
      <c r="L51" s="37"/>
    </row>
    <row r="52" spans="1:12" ht="18.75">
      <c r="A52" s="97">
        <v>22090000</v>
      </c>
      <c r="B52" s="104" t="s">
        <v>13</v>
      </c>
      <c r="C52" s="112">
        <v>559.01</v>
      </c>
      <c r="D52" s="112">
        <v>5768.275</v>
      </c>
      <c r="E52" s="193">
        <f t="shared" si="0"/>
        <v>5209.264999999999</v>
      </c>
      <c r="F52" s="71" t="s">
        <v>448</v>
      </c>
      <c r="G52" s="112"/>
      <c r="H52" s="112"/>
      <c r="I52" s="194"/>
      <c r="J52" s="71"/>
      <c r="L52" s="37"/>
    </row>
    <row r="53" spans="1:12" ht="18.75">
      <c r="A53" s="97">
        <v>24000000</v>
      </c>
      <c r="B53" s="104" t="s">
        <v>14</v>
      </c>
      <c r="C53" s="112">
        <v>5444.015</v>
      </c>
      <c r="D53" s="112">
        <f>D54+D55</f>
        <v>5751.205</v>
      </c>
      <c r="E53" s="193">
        <f t="shared" si="0"/>
        <v>307.1899999999996</v>
      </c>
      <c r="F53" s="71">
        <f>D53/C53*100</f>
        <v>105.64271038929907</v>
      </c>
      <c r="G53" s="112">
        <f>G57+G59+G60</f>
        <v>4458.7119999999995</v>
      </c>
      <c r="H53" s="112">
        <f>H57+H59+H60</f>
        <v>1854.335</v>
      </c>
      <c r="I53" s="193">
        <f>H53-G53</f>
        <v>-2604.3769999999995</v>
      </c>
      <c r="J53" s="71">
        <f>H53/G53*100</f>
        <v>41.58902840102703</v>
      </c>
      <c r="L53" s="37"/>
    </row>
    <row r="54" spans="1:12" ht="56.25">
      <c r="A54" s="97">
        <v>24030000</v>
      </c>
      <c r="B54" s="115" t="s">
        <v>434</v>
      </c>
      <c r="C54" s="112"/>
      <c r="D54" s="112">
        <v>0.575</v>
      </c>
      <c r="E54" s="193">
        <f t="shared" si="0"/>
        <v>0.575</v>
      </c>
      <c r="F54" s="71"/>
      <c r="G54" s="112"/>
      <c r="H54" s="112"/>
      <c r="I54" s="193"/>
      <c r="J54" s="71"/>
      <c r="L54" s="37"/>
    </row>
    <row r="55" spans="1:12" ht="18.75">
      <c r="A55" s="97">
        <v>24060000</v>
      </c>
      <c r="B55" s="104" t="s">
        <v>11</v>
      </c>
      <c r="C55" s="112">
        <v>5444.015</v>
      </c>
      <c r="D55" s="112">
        <v>5750.63</v>
      </c>
      <c r="E55" s="193">
        <f t="shared" si="0"/>
        <v>306.6149999999998</v>
      </c>
      <c r="F55" s="71">
        <f>D55/C55*100</f>
        <v>105.63214833170002</v>
      </c>
      <c r="G55" s="112">
        <f>G57</f>
        <v>974.741</v>
      </c>
      <c r="H55" s="112">
        <f>H57</f>
        <v>1220.385</v>
      </c>
      <c r="I55" s="193">
        <f>H55-G55</f>
        <v>245.644</v>
      </c>
      <c r="J55" s="71">
        <f>H55/G55*100</f>
        <v>125.20095081667849</v>
      </c>
      <c r="L55" s="37"/>
    </row>
    <row r="56" spans="1:12" ht="18.75">
      <c r="A56" s="97">
        <v>24060300</v>
      </c>
      <c r="B56" s="104" t="s">
        <v>11</v>
      </c>
      <c r="C56" s="112">
        <v>5391.206</v>
      </c>
      <c r="D56" s="112">
        <v>4939.851</v>
      </c>
      <c r="E56" s="193">
        <f t="shared" si="0"/>
        <v>-451.3550000000005</v>
      </c>
      <c r="F56" s="71">
        <f>D56/C56*100</f>
        <v>91.62794001935744</v>
      </c>
      <c r="G56" s="112"/>
      <c r="H56" s="112"/>
      <c r="I56" s="193"/>
      <c r="J56" s="71"/>
      <c r="L56" s="37"/>
    </row>
    <row r="57" spans="1:12" ht="56.25">
      <c r="A57" s="97">
        <v>24062100</v>
      </c>
      <c r="B57" s="104" t="s">
        <v>234</v>
      </c>
      <c r="C57" s="112"/>
      <c r="D57" s="112"/>
      <c r="E57" s="193"/>
      <c r="F57" s="71"/>
      <c r="G57" s="112">
        <v>974.741</v>
      </c>
      <c r="H57" s="112">
        <v>1220.385</v>
      </c>
      <c r="I57" s="193">
        <f>H57-G57</f>
        <v>245.644</v>
      </c>
      <c r="J57" s="71">
        <f>H57/G57*100</f>
        <v>125.20095081667849</v>
      </c>
      <c r="L57" s="37"/>
    </row>
    <row r="58" spans="1:12" ht="134.25" customHeight="1">
      <c r="A58" s="97">
        <v>24062200</v>
      </c>
      <c r="B58" s="115" t="s">
        <v>287</v>
      </c>
      <c r="C58" s="112">
        <v>52.748</v>
      </c>
      <c r="D58" s="112">
        <v>179.439</v>
      </c>
      <c r="E58" s="193">
        <f t="shared" si="0"/>
        <v>126.691</v>
      </c>
      <c r="F58" s="71" t="s">
        <v>364</v>
      </c>
      <c r="G58" s="112"/>
      <c r="H58" s="112"/>
      <c r="I58" s="193"/>
      <c r="J58" s="71"/>
      <c r="L58" s="37"/>
    </row>
    <row r="59" spans="1:12" ht="56.25">
      <c r="A59" s="97">
        <v>24110900</v>
      </c>
      <c r="B59" s="104" t="s">
        <v>283</v>
      </c>
      <c r="C59" s="112"/>
      <c r="D59" s="112"/>
      <c r="E59" s="193"/>
      <c r="F59" s="71"/>
      <c r="G59" s="112">
        <v>26.674</v>
      </c>
      <c r="H59" s="112">
        <v>95.968</v>
      </c>
      <c r="I59" s="193">
        <f>H59-G59</f>
        <v>69.29400000000001</v>
      </c>
      <c r="J59" s="71" t="s">
        <v>451</v>
      </c>
      <c r="L59" s="37"/>
    </row>
    <row r="60" spans="1:12" ht="37.5">
      <c r="A60" s="97">
        <v>24170000</v>
      </c>
      <c r="B60" s="104" t="s">
        <v>284</v>
      </c>
      <c r="C60" s="112"/>
      <c r="D60" s="112"/>
      <c r="E60" s="193"/>
      <c r="F60" s="71"/>
      <c r="G60" s="112">
        <v>3457.297</v>
      </c>
      <c r="H60" s="112">
        <v>537.982</v>
      </c>
      <c r="I60" s="193">
        <f>H60-G60</f>
        <v>-2919.315</v>
      </c>
      <c r="J60" s="71">
        <f>H60/G60*100</f>
        <v>15.56076900538195</v>
      </c>
      <c r="L60" s="37"/>
    </row>
    <row r="61" spans="1:12" ht="18.75">
      <c r="A61" s="97">
        <v>25000000</v>
      </c>
      <c r="B61" s="104" t="s">
        <v>15</v>
      </c>
      <c r="C61" s="112"/>
      <c r="D61" s="112"/>
      <c r="E61" s="193"/>
      <c r="F61" s="71"/>
      <c r="G61" s="112">
        <v>43114.553</v>
      </c>
      <c r="H61" s="112">
        <v>65248.369</v>
      </c>
      <c r="I61" s="193">
        <f>H61-G61</f>
        <v>22133.816</v>
      </c>
      <c r="J61" s="71">
        <f>H61/G61*100</f>
        <v>151.3372271307092</v>
      </c>
      <c r="L61" s="37"/>
    </row>
    <row r="62" spans="1:12" s="119" customFormat="1" ht="21" customHeight="1">
      <c r="A62" s="96">
        <v>30000000</v>
      </c>
      <c r="B62" s="61" t="s">
        <v>16</v>
      </c>
      <c r="C62" s="117">
        <f>C63+C64</f>
        <v>83.11</v>
      </c>
      <c r="D62" s="117">
        <f>D63+D64</f>
        <v>183.89</v>
      </c>
      <c r="E62" s="194">
        <f t="shared" si="0"/>
        <v>100.77999999999999</v>
      </c>
      <c r="F62" s="197" t="s">
        <v>337</v>
      </c>
      <c r="G62" s="117">
        <f>G65+G66</f>
        <v>5541.473</v>
      </c>
      <c r="H62" s="117">
        <f>H65+H66</f>
        <v>4966.423</v>
      </c>
      <c r="I62" s="194">
        <f>H62-G62</f>
        <v>-575.0500000000002</v>
      </c>
      <c r="J62" s="197">
        <f>H62/G62*100</f>
        <v>89.62279523873886</v>
      </c>
      <c r="L62" s="120"/>
    </row>
    <row r="63" spans="1:12" ht="75">
      <c r="A63" s="97">
        <v>31010200</v>
      </c>
      <c r="B63" s="104" t="s">
        <v>235</v>
      </c>
      <c r="C63" s="112">
        <v>80.164</v>
      </c>
      <c r="D63" s="112">
        <v>122.121</v>
      </c>
      <c r="E63" s="193">
        <f t="shared" si="0"/>
        <v>41.956999999999994</v>
      </c>
      <c r="F63" s="71">
        <f>D63/C63*100</f>
        <v>152.33895514195896</v>
      </c>
      <c r="G63" s="112"/>
      <c r="H63" s="112"/>
      <c r="I63" s="194"/>
      <c r="J63" s="197"/>
      <c r="L63" s="37"/>
    </row>
    <row r="64" spans="1:12" s="3" customFormat="1" ht="37.5">
      <c r="A64" s="97">
        <v>31020000</v>
      </c>
      <c r="B64" s="104" t="s">
        <v>285</v>
      </c>
      <c r="C64" s="112">
        <v>2.946</v>
      </c>
      <c r="D64" s="112">
        <v>61.769</v>
      </c>
      <c r="E64" s="193">
        <f t="shared" si="0"/>
        <v>58.823</v>
      </c>
      <c r="F64" s="71" t="s">
        <v>449</v>
      </c>
      <c r="G64" s="112"/>
      <c r="H64" s="112"/>
      <c r="I64" s="194"/>
      <c r="J64" s="71"/>
      <c r="L64" s="38"/>
    </row>
    <row r="65" spans="1:12" s="3" customFormat="1" ht="37.5" customHeight="1">
      <c r="A65" s="97">
        <v>31030000</v>
      </c>
      <c r="B65" s="104" t="s">
        <v>237</v>
      </c>
      <c r="C65" s="112"/>
      <c r="D65" s="112"/>
      <c r="E65" s="193"/>
      <c r="F65" s="71"/>
      <c r="G65" s="112">
        <v>2750</v>
      </c>
      <c r="H65" s="112">
        <v>4192.2</v>
      </c>
      <c r="I65" s="193">
        <f>H65-G65</f>
        <v>1442.1999999999998</v>
      </c>
      <c r="J65" s="71">
        <f>H65/G65*100</f>
        <v>152.44363636363636</v>
      </c>
      <c r="L65" s="38"/>
    </row>
    <row r="66" spans="1:12" s="3" customFormat="1" ht="24" customHeight="1">
      <c r="A66" s="97">
        <v>33010000</v>
      </c>
      <c r="B66" s="104" t="s">
        <v>236</v>
      </c>
      <c r="C66" s="112"/>
      <c r="D66" s="112"/>
      <c r="E66" s="193"/>
      <c r="F66" s="197"/>
      <c r="G66" s="112">
        <v>2791.473</v>
      </c>
      <c r="H66" s="112">
        <v>774.223</v>
      </c>
      <c r="I66" s="193">
        <f>H66-G66</f>
        <v>-2017.25</v>
      </c>
      <c r="J66" s="71">
        <f>H66/G66*100</f>
        <v>27.735285277701056</v>
      </c>
      <c r="L66" s="38"/>
    </row>
    <row r="67" spans="1:12" s="3" customFormat="1" ht="20.25">
      <c r="A67" s="136"/>
      <c r="B67" s="137" t="s">
        <v>268</v>
      </c>
      <c r="C67" s="116">
        <f>C6+C41+C62</f>
        <v>805139.3999999999</v>
      </c>
      <c r="D67" s="116">
        <f>D6+D41+D62</f>
        <v>1138441.186</v>
      </c>
      <c r="E67" s="192">
        <f t="shared" si="0"/>
        <v>333301.7860000001</v>
      </c>
      <c r="F67" s="153">
        <f>D67/C67*100</f>
        <v>141.39677998617384</v>
      </c>
      <c r="G67" s="116">
        <f>G6+G41+G62</f>
        <v>169411.597</v>
      </c>
      <c r="H67" s="116">
        <f>H6+H41+H62</f>
        <v>72051.22799999999</v>
      </c>
      <c r="I67" s="192">
        <f>H67-G67</f>
        <v>-97360.36900000002</v>
      </c>
      <c r="J67" s="153">
        <f>H67/G67*100</f>
        <v>42.530280852024546</v>
      </c>
      <c r="L67" s="38"/>
    </row>
    <row r="68" spans="1:12" s="3" customFormat="1" ht="20.25">
      <c r="A68" s="136">
        <v>40000000</v>
      </c>
      <c r="B68" s="137" t="s">
        <v>18</v>
      </c>
      <c r="C68" s="116">
        <v>732236.332</v>
      </c>
      <c r="D68" s="116">
        <f>D73</f>
        <v>1330597.595</v>
      </c>
      <c r="E68" s="192">
        <f t="shared" si="0"/>
        <v>598361.2629999999</v>
      </c>
      <c r="F68" s="153">
        <f>D68/C68*100</f>
        <v>181.7169589722024</v>
      </c>
      <c r="G68" s="116">
        <f>G73</f>
        <v>146097.604</v>
      </c>
      <c r="H68" s="116">
        <f>H73</f>
        <v>10791.202</v>
      </c>
      <c r="I68" s="192">
        <f>H68-G68</f>
        <v>-135306.402</v>
      </c>
      <c r="J68" s="153">
        <f>H68/G68*100</f>
        <v>7.386296355688351</v>
      </c>
      <c r="L68" s="60"/>
    </row>
    <row r="69" spans="1:12" s="3" customFormat="1" ht="20.25">
      <c r="A69" s="136">
        <v>41020000</v>
      </c>
      <c r="B69" s="137" t="s">
        <v>308</v>
      </c>
      <c r="C69" s="116">
        <f>C70+C71+C72</f>
        <v>237797.9</v>
      </c>
      <c r="D69" s="116"/>
      <c r="E69" s="192">
        <f t="shared" si="0"/>
        <v>-237797.9</v>
      </c>
      <c r="F69" s="153"/>
      <c r="G69" s="116"/>
      <c r="H69" s="116"/>
      <c r="I69" s="192"/>
      <c r="J69" s="153"/>
      <c r="L69" s="38"/>
    </row>
    <row r="70" spans="1:12" s="3" customFormat="1" ht="18.75">
      <c r="A70" s="97">
        <v>41020100</v>
      </c>
      <c r="B70" s="104" t="s">
        <v>312</v>
      </c>
      <c r="C70" s="112">
        <v>217350.8</v>
      </c>
      <c r="D70" s="112"/>
      <c r="E70" s="193">
        <f aca="true" t="shared" si="1" ref="E70:E90">SUM(D70-C70)</f>
        <v>-217350.8</v>
      </c>
      <c r="F70" s="197"/>
      <c r="G70" s="117"/>
      <c r="H70" s="117"/>
      <c r="I70" s="194"/>
      <c r="J70" s="197"/>
      <c r="L70" s="38"/>
    </row>
    <row r="71" spans="1:12" s="3" customFormat="1" ht="37.5">
      <c r="A71" s="97">
        <v>41020600</v>
      </c>
      <c r="B71" s="105" t="s">
        <v>410</v>
      </c>
      <c r="C71" s="112">
        <v>8631.1</v>
      </c>
      <c r="D71" s="112"/>
      <c r="E71" s="193">
        <f t="shared" si="1"/>
        <v>-8631.1</v>
      </c>
      <c r="F71" s="197"/>
      <c r="G71" s="117"/>
      <c r="H71" s="117"/>
      <c r="I71" s="194"/>
      <c r="J71" s="197"/>
      <c r="L71" s="38"/>
    </row>
    <row r="72" spans="1:12" s="3" customFormat="1" ht="81" customHeight="1">
      <c r="A72" s="113">
        <v>41021000</v>
      </c>
      <c r="B72" s="104" t="s">
        <v>411</v>
      </c>
      <c r="C72" s="112">
        <v>11816</v>
      </c>
      <c r="D72" s="112"/>
      <c r="E72" s="193">
        <f t="shared" si="1"/>
        <v>-11816</v>
      </c>
      <c r="F72" s="197"/>
      <c r="G72" s="117"/>
      <c r="H72" s="117"/>
      <c r="I72" s="194"/>
      <c r="J72" s="197"/>
      <c r="L72" s="38"/>
    </row>
    <row r="73" spans="1:12" s="3" customFormat="1" ht="20.25">
      <c r="A73" s="136">
        <v>41030000</v>
      </c>
      <c r="B73" s="138" t="s">
        <v>307</v>
      </c>
      <c r="C73" s="116">
        <f>SUM(C74:C89)</f>
        <v>494438.431</v>
      </c>
      <c r="D73" s="116">
        <f>D75+D76+D77+D78+D79+D80+D82+D83+D86+D87+D88+D89</f>
        <v>1330597.595</v>
      </c>
      <c r="E73" s="192">
        <f t="shared" si="1"/>
        <v>836159.164</v>
      </c>
      <c r="F73" s="153" t="s">
        <v>373</v>
      </c>
      <c r="G73" s="116">
        <f>SUM(G74:G89)</f>
        <v>146097.604</v>
      </c>
      <c r="H73" s="116">
        <f>H87</f>
        <v>10791.202</v>
      </c>
      <c r="I73" s="192">
        <f>H73-G73</f>
        <v>-135306.402</v>
      </c>
      <c r="J73" s="153">
        <f>H73/G73*100</f>
        <v>7.386296355688351</v>
      </c>
      <c r="L73" s="38"/>
    </row>
    <row r="74" spans="1:12" s="3" customFormat="1" ht="36.75" customHeight="1">
      <c r="A74" s="113" t="s">
        <v>412</v>
      </c>
      <c r="B74" s="118" t="s">
        <v>413</v>
      </c>
      <c r="C74" s="112">
        <v>691.1</v>
      </c>
      <c r="D74" s="117"/>
      <c r="E74" s="193">
        <f t="shared" si="1"/>
        <v>-691.1</v>
      </c>
      <c r="F74" s="197"/>
      <c r="G74" s="117"/>
      <c r="H74" s="117"/>
      <c r="I74" s="194"/>
      <c r="J74" s="197"/>
      <c r="L74" s="38"/>
    </row>
    <row r="75" spans="1:12" s="3" customFormat="1" ht="75" customHeight="1">
      <c r="A75" s="97">
        <v>41030600</v>
      </c>
      <c r="B75" s="118" t="s">
        <v>440</v>
      </c>
      <c r="C75" s="112">
        <v>389504.072</v>
      </c>
      <c r="D75" s="112">
        <v>412976.132</v>
      </c>
      <c r="E75" s="193">
        <f t="shared" si="1"/>
        <v>23472.059999999998</v>
      </c>
      <c r="F75" s="71">
        <f>D75/C75*100</f>
        <v>106.02613982428404</v>
      </c>
      <c r="G75" s="117"/>
      <c r="H75" s="117"/>
      <c r="I75" s="194"/>
      <c r="J75" s="197"/>
      <c r="L75" s="38"/>
    </row>
    <row r="76" spans="1:12" s="3" customFormat="1" ht="98.25" customHeight="1">
      <c r="A76" s="97">
        <v>41030800</v>
      </c>
      <c r="B76" s="118" t="s">
        <v>443</v>
      </c>
      <c r="C76" s="112">
        <v>58152.346</v>
      </c>
      <c r="D76" s="112">
        <v>151309.545</v>
      </c>
      <c r="E76" s="193">
        <f t="shared" si="1"/>
        <v>93157.19900000002</v>
      </c>
      <c r="F76" s="71" t="s">
        <v>341</v>
      </c>
      <c r="G76" s="117"/>
      <c r="H76" s="117"/>
      <c r="I76" s="194"/>
      <c r="J76" s="197"/>
      <c r="L76" s="38"/>
    </row>
    <row r="77" spans="1:12" s="3" customFormat="1" ht="216" customHeight="1">
      <c r="A77" s="97">
        <v>41030900</v>
      </c>
      <c r="B77" s="118" t="s">
        <v>309</v>
      </c>
      <c r="C77" s="112">
        <v>27446.549</v>
      </c>
      <c r="D77" s="112">
        <v>27487.999</v>
      </c>
      <c r="E77" s="193">
        <f t="shared" si="1"/>
        <v>41.45000000000073</v>
      </c>
      <c r="F77" s="71">
        <f>D77/C77*100</f>
        <v>100.15102080775256</v>
      </c>
      <c r="G77" s="117"/>
      <c r="H77" s="117"/>
      <c r="I77" s="194"/>
      <c r="J77" s="197"/>
      <c r="L77" s="38"/>
    </row>
    <row r="78" spans="1:12" s="3" customFormat="1" ht="56.25">
      <c r="A78" s="113" t="s">
        <v>414</v>
      </c>
      <c r="B78" s="118" t="s">
        <v>415</v>
      </c>
      <c r="C78" s="112">
        <v>188.2</v>
      </c>
      <c r="D78" s="112">
        <v>330.899</v>
      </c>
      <c r="E78" s="193">
        <f t="shared" si="1"/>
        <v>142.699</v>
      </c>
      <c r="F78" s="71" t="s">
        <v>368</v>
      </c>
      <c r="G78" s="117"/>
      <c r="H78" s="117"/>
      <c r="I78" s="194"/>
      <c r="J78" s="197"/>
      <c r="L78" s="38"/>
    </row>
    <row r="79" spans="1:12" s="3" customFormat="1" ht="18.75">
      <c r="A79" s="113">
        <v>41033900</v>
      </c>
      <c r="B79" s="104" t="s">
        <v>416</v>
      </c>
      <c r="C79" s="112"/>
      <c r="D79" s="112">
        <v>307346.4</v>
      </c>
      <c r="E79" s="193">
        <f t="shared" si="1"/>
        <v>307346.4</v>
      </c>
      <c r="F79" s="197"/>
      <c r="G79" s="117"/>
      <c r="H79" s="117"/>
      <c r="I79" s="194"/>
      <c r="J79" s="197"/>
      <c r="L79" s="38"/>
    </row>
    <row r="80" spans="1:12" s="3" customFormat="1" ht="18.75">
      <c r="A80" s="113">
        <v>41034200</v>
      </c>
      <c r="B80" s="104" t="s">
        <v>417</v>
      </c>
      <c r="C80" s="112"/>
      <c r="D80" s="112">
        <v>347071.7</v>
      </c>
      <c r="E80" s="193">
        <f t="shared" si="1"/>
        <v>347071.7</v>
      </c>
      <c r="F80" s="197"/>
      <c r="G80" s="117"/>
      <c r="H80" s="117"/>
      <c r="I80" s="194"/>
      <c r="J80" s="197"/>
      <c r="L80" s="38"/>
    </row>
    <row r="81" spans="1:12" s="3" customFormat="1" ht="56.25">
      <c r="A81" s="97">
        <v>41034400</v>
      </c>
      <c r="B81" s="114" t="s">
        <v>310</v>
      </c>
      <c r="C81" s="112"/>
      <c r="D81" s="112"/>
      <c r="E81" s="193"/>
      <c r="F81" s="197"/>
      <c r="G81" s="112">
        <v>13362.299</v>
      </c>
      <c r="H81" s="112"/>
      <c r="I81" s="193">
        <f>H81-G81</f>
        <v>-13362.299</v>
      </c>
      <c r="J81" s="197"/>
      <c r="L81" s="38"/>
    </row>
    <row r="82" spans="1:12" s="3" customFormat="1" ht="37.5">
      <c r="A82" s="98" t="s">
        <v>418</v>
      </c>
      <c r="B82" s="118" t="s">
        <v>444</v>
      </c>
      <c r="C82" s="112"/>
      <c r="D82" s="112">
        <v>4667</v>
      </c>
      <c r="E82" s="193">
        <f t="shared" si="1"/>
        <v>4667</v>
      </c>
      <c r="F82" s="197"/>
      <c r="G82" s="112"/>
      <c r="H82" s="112"/>
      <c r="I82" s="194"/>
      <c r="J82" s="197"/>
      <c r="L82" s="38"/>
    </row>
    <row r="83" spans="1:12" s="3" customFormat="1" ht="18.75">
      <c r="A83" s="98" t="s">
        <v>427</v>
      </c>
      <c r="B83" s="118" t="s">
        <v>291</v>
      </c>
      <c r="C83" s="112">
        <v>1323.298</v>
      </c>
      <c r="D83" s="112">
        <v>3819.226</v>
      </c>
      <c r="E83" s="193">
        <f t="shared" si="1"/>
        <v>2495.928</v>
      </c>
      <c r="F83" s="71" t="s">
        <v>450</v>
      </c>
      <c r="G83" s="112">
        <v>7653.715</v>
      </c>
      <c r="H83" s="112"/>
      <c r="I83" s="193">
        <f>H83-G83</f>
        <v>-7653.715</v>
      </c>
      <c r="J83" s="197"/>
      <c r="L83" s="38"/>
    </row>
    <row r="84" spans="1:12" s="3" customFormat="1" ht="37.5">
      <c r="A84" s="98" t="s">
        <v>428</v>
      </c>
      <c r="B84" s="109" t="s">
        <v>435</v>
      </c>
      <c r="C84" s="112">
        <v>13697.559</v>
      </c>
      <c r="D84" s="112"/>
      <c r="E84" s="193">
        <f t="shared" si="1"/>
        <v>-13697.559</v>
      </c>
      <c r="F84" s="197"/>
      <c r="G84" s="112"/>
      <c r="H84" s="112"/>
      <c r="I84" s="194"/>
      <c r="J84" s="197"/>
      <c r="L84" s="38"/>
    </row>
    <row r="85" spans="1:12" s="3" customFormat="1" ht="37.5">
      <c r="A85" s="98" t="s">
        <v>429</v>
      </c>
      <c r="B85" s="109" t="s">
        <v>436</v>
      </c>
      <c r="C85" s="112">
        <v>1179.901</v>
      </c>
      <c r="D85" s="112"/>
      <c r="E85" s="193">
        <f t="shared" si="1"/>
        <v>-1179.901</v>
      </c>
      <c r="F85" s="197"/>
      <c r="G85" s="112"/>
      <c r="H85" s="112"/>
      <c r="I85" s="194"/>
      <c r="J85" s="197"/>
      <c r="L85" s="38"/>
    </row>
    <row r="86" spans="1:12" s="3" customFormat="1" ht="99.75" customHeight="1">
      <c r="A86" s="98" t="s">
        <v>424</v>
      </c>
      <c r="B86" s="118" t="s">
        <v>441</v>
      </c>
      <c r="C86" s="112">
        <v>1785.659</v>
      </c>
      <c r="D86" s="112">
        <v>2317.977</v>
      </c>
      <c r="E86" s="193">
        <f t="shared" si="1"/>
        <v>532.3179999999998</v>
      </c>
      <c r="F86" s="71">
        <f>D86/C86*100</f>
        <v>129.8107309402299</v>
      </c>
      <c r="G86" s="112"/>
      <c r="H86" s="112"/>
      <c r="I86" s="194"/>
      <c r="J86" s="197"/>
      <c r="L86" s="38"/>
    </row>
    <row r="87" spans="1:12" s="3" customFormat="1" ht="209.25" customHeight="1">
      <c r="A87" s="98" t="s">
        <v>311</v>
      </c>
      <c r="B87" s="118" t="s">
        <v>442</v>
      </c>
      <c r="C87" s="112"/>
      <c r="D87" s="112">
        <v>64837.457</v>
      </c>
      <c r="E87" s="193">
        <f t="shared" si="1"/>
        <v>64837.457</v>
      </c>
      <c r="F87" s="197"/>
      <c r="G87" s="112">
        <v>125081.59</v>
      </c>
      <c r="H87" s="112">
        <v>10791.202</v>
      </c>
      <c r="I87" s="193">
        <f>H87-G87</f>
        <v>-114290.38799999999</v>
      </c>
      <c r="J87" s="71">
        <f>H87/G87*100</f>
        <v>8.627330368921598</v>
      </c>
      <c r="L87" s="38"/>
    </row>
    <row r="88" spans="1:12" s="3" customFormat="1" ht="39" customHeight="1">
      <c r="A88" s="98" t="s">
        <v>425</v>
      </c>
      <c r="B88" s="118" t="s">
        <v>430</v>
      </c>
      <c r="C88" s="112">
        <v>469.747</v>
      </c>
      <c r="D88" s="112">
        <v>6730.16</v>
      </c>
      <c r="E88" s="193">
        <f t="shared" si="1"/>
        <v>6260.413</v>
      </c>
      <c r="F88" s="71" t="s">
        <v>376</v>
      </c>
      <c r="G88" s="112"/>
      <c r="H88" s="112"/>
      <c r="I88" s="194"/>
      <c r="J88" s="197"/>
      <c r="L88" s="38"/>
    </row>
    <row r="89" spans="1:12" s="3" customFormat="1" ht="76.5" customHeight="1">
      <c r="A89" s="98" t="s">
        <v>426</v>
      </c>
      <c r="B89" s="118" t="s">
        <v>431</v>
      </c>
      <c r="C89" s="112"/>
      <c r="D89" s="112">
        <v>1703.1</v>
      </c>
      <c r="E89" s="193">
        <f t="shared" si="1"/>
        <v>1703.1</v>
      </c>
      <c r="F89" s="197"/>
      <c r="G89" s="112"/>
      <c r="H89" s="112"/>
      <c r="I89" s="194"/>
      <c r="J89" s="197"/>
      <c r="L89" s="38"/>
    </row>
    <row r="90" spans="1:12" s="19" customFormat="1" ht="20.25">
      <c r="A90" s="121"/>
      <c r="B90" s="122" t="s">
        <v>269</v>
      </c>
      <c r="C90" s="116">
        <f>C67+C68</f>
        <v>1537375.7319999998</v>
      </c>
      <c r="D90" s="116">
        <f>D67+D68</f>
        <v>2469038.781</v>
      </c>
      <c r="E90" s="192">
        <f t="shared" si="1"/>
        <v>931663.0490000001</v>
      </c>
      <c r="F90" s="153">
        <f>D90/C90*100</f>
        <v>160.6008687146364</v>
      </c>
      <c r="G90" s="116">
        <f>G67+G68</f>
        <v>315509.201</v>
      </c>
      <c r="H90" s="116">
        <f>H67+H68</f>
        <v>82842.43</v>
      </c>
      <c r="I90" s="192">
        <f>H90-G90</f>
        <v>-232666.771</v>
      </c>
      <c r="J90" s="153">
        <f>H90/G90*100</f>
        <v>26.256739815331088</v>
      </c>
      <c r="L90" s="108"/>
    </row>
    <row r="91" spans="1:12" ht="33.75" customHeight="1" thickBot="1">
      <c r="A91" s="173" t="s">
        <v>219</v>
      </c>
      <c r="B91" s="174"/>
      <c r="C91" s="174"/>
      <c r="D91" s="174"/>
      <c r="E91" s="174"/>
      <c r="F91" s="174"/>
      <c r="G91" s="174"/>
      <c r="H91" s="174"/>
      <c r="I91" s="174"/>
      <c r="J91" s="175"/>
      <c r="L91" s="37"/>
    </row>
    <row r="92" spans="1:12" ht="18.75">
      <c r="A92" s="34"/>
      <c r="B92" s="8"/>
      <c r="C92" s="27"/>
      <c r="D92" s="27"/>
      <c r="E92" s="106"/>
      <c r="F92" s="34"/>
      <c r="G92" s="8"/>
      <c r="H92" s="8"/>
      <c r="I92" s="8"/>
      <c r="J92" s="34"/>
      <c r="L92" s="37"/>
    </row>
    <row r="93" spans="1:12" ht="20.25">
      <c r="A93" s="198" t="s">
        <v>19</v>
      </c>
      <c r="B93" s="199" t="s">
        <v>20</v>
      </c>
      <c r="C93" s="11">
        <f>C94</f>
        <v>61472.208</v>
      </c>
      <c r="D93" s="11">
        <f>D94</f>
        <v>73964.698</v>
      </c>
      <c r="E93" s="11">
        <f>SUM(D93-C93)</f>
        <v>12492.490000000005</v>
      </c>
      <c r="F93" s="125">
        <f>SUM(D93/C93*100)</f>
        <v>120.32217551059823</v>
      </c>
      <c r="G93" s="11">
        <f>G94</f>
        <v>956.914</v>
      </c>
      <c r="H93" s="11">
        <f>H94</f>
        <v>4909.424</v>
      </c>
      <c r="I93" s="11">
        <f>SUM(H93-G93)</f>
        <v>3952.51</v>
      </c>
      <c r="J93" s="125" t="s">
        <v>336</v>
      </c>
      <c r="L93" s="39"/>
    </row>
    <row r="94" spans="1:12" ht="18.75">
      <c r="A94" s="200" t="s">
        <v>21</v>
      </c>
      <c r="B94" s="201" t="s">
        <v>22</v>
      </c>
      <c r="C94" s="24">
        <v>61472.208</v>
      </c>
      <c r="D94" s="24">
        <v>73964.698</v>
      </c>
      <c r="E94" s="17">
        <f>SUM(D94-C94)</f>
        <v>12492.490000000005</v>
      </c>
      <c r="F94" s="81">
        <f>SUM(D94/C94*100)</f>
        <v>120.32217551059823</v>
      </c>
      <c r="G94" s="42">
        <v>956.914</v>
      </c>
      <c r="H94" s="42">
        <v>4909.424</v>
      </c>
      <c r="I94" s="17">
        <f>SUM(H94-G94)</f>
        <v>3952.51</v>
      </c>
      <c r="J94" s="81" t="s">
        <v>336</v>
      </c>
      <c r="L94" s="39"/>
    </row>
    <row r="95" spans="1:12" ht="25.5" customHeight="1">
      <c r="A95" s="202" t="s">
        <v>23</v>
      </c>
      <c r="B95" s="203" t="s">
        <v>24</v>
      </c>
      <c r="C95" s="12">
        <f>C96</f>
        <v>740.195</v>
      </c>
      <c r="D95" s="12">
        <f>D96</f>
        <v>755.697</v>
      </c>
      <c r="E95" s="124">
        <f aca="true" t="shared" si="2" ref="E95:E157">SUM(D95-C95)</f>
        <v>15.501999999999953</v>
      </c>
      <c r="F95" s="125">
        <f aca="true" t="shared" si="3" ref="F95:F156">SUM(D95/C95*100)</f>
        <v>102.09431298509175</v>
      </c>
      <c r="G95" s="12"/>
      <c r="H95" s="12"/>
      <c r="I95" s="124"/>
      <c r="J95" s="139"/>
      <c r="L95" s="39"/>
    </row>
    <row r="96" spans="1:12" ht="18.75">
      <c r="A96" s="204" t="s">
        <v>25</v>
      </c>
      <c r="B96" s="205" t="s">
        <v>26</v>
      </c>
      <c r="C96" s="24">
        <v>740.195</v>
      </c>
      <c r="D96" s="24">
        <v>755.697</v>
      </c>
      <c r="E96" s="17">
        <f t="shared" si="2"/>
        <v>15.501999999999953</v>
      </c>
      <c r="F96" s="81">
        <f t="shared" si="3"/>
        <v>102.09431298509175</v>
      </c>
      <c r="G96" s="42"/>
      <c r="H96" s="42"/>
      <c r="I96" s="17"/>
      <c r="J96" s="81"/>
      <c r="L96" s="39"/>
    </row>
    <row r="97" spans="1:12" ht="20.25">
      <c r="A97" s="202" t="s">
        <v>27</v>
      </c>
      <c r="B97" s="206" t="s">
        <v>28</v>
      </c>
      <c r="C97" s="12">
        <f>SUM(C98:C110)</f>
        <v>460209.32700000005</v>
      </c>
      <c r="D97" s="12">
        <f>SUM(D98:D110)</f>
        <v>547803.1140000001</v>
      </c>
      <c r="E97" s="11">
        <f t="shared" si="2"/>
        <v>87593.78700000001</v>
      </c>
      <c r="F97" s="125">
        <f t="shared" si="3"/>
        <v>119.03346626436364</v>
      </c>
      <c r="G97" s="12">
        <f>SUM(G98:G110)</f>
        <v>31468.134</v>
      </c>
      <c r="H97" s="12">
        <f>SUM(H98:H110)</f>
        <v>57036.769</v>
      </c>
      <c r="I97" s="11">
        <f>SUM(H97-G97)</f>
        <v>25568.635000000002</v>
      </c>
      <c r="J97" s="125" t="s">
        <v>368</v>
      </c>
      <c r="L97" s="39"/>
    </row>
    <row r="98" spans="1:12" ht="18.75">
      <c r="A98" s="204" t="s">
        <v>29</v>
      </c>
      <c r="B98" s="201" t="s">
        <v>30</v>
      </c>
      <c r="C98" s="24">
        <v>163765.494</v>
      </c>
      <c r="D98" s="24">
        <v>199224.556</v>
      </c>
      <c r="E98" s="17">
        <f t="shared" si="2"/>
        <v>35459.062000000005</v>
      </c>
      <c r="F98" s="81">
        <f t="shared" si="3"/>
        <v>121.65234026650327</v>
      </c>
      <c r="G98" s="42">
        <v>20260.011</v>
      </c>
      <c r="H98" s="42">
        <v>32303.072</v>
      </c>
      <c r="I98" s="17">
        <f>SUM(H98-G98)</f>
        <v>12043.061000000002</v>
      </c>
      <c r="J98" s="81" t="s">
        <v>374</v>
      </c>
      <c r="L98" s="39"/>
    </row>
    <row r="99" spans="1:12" ht="37.5">
      <c r="A99" s="204" t="s">
        <v>31</v>
      </c>
      <c r="B99" s="201" t="s">
        <v>32</v>
      </c>
      <c r="C99" s="24">
        <v>256047.623</v>
      </c>
      <c r="D99" s="24">
        <v>299603.17</v>
      </c>
      <c r="E99" s="17">
        <f t="shared" si="2"/>
        <v>43555.54699999999</v>
      </c>
      <c r="F99" s="81">
        <f t="shared" si="3"/>
        <v>117.01072108761579</v>
      </c>
      <c r="G99" s="24">
        <v>10462.41</v>
      </c>
      <c r="H99" s="24">
        <v>23754.76</v>
      </c>
      <c r="I99" s="17">
        <f>SUM(H99-G99)</f>
        <v>13292.349999999999</v>
      </c>
      <c r="J99" s="81" t="s">
        <v>337</v>
      </c>
      <c r="L99" s="39"/>
    </row>
    <row r="100" spans="1:12" ht="18.75">
      <c r="A100" s="204" t="s">
        <v>33</v>
      </c>
      <c r="B100" s="201" t="s">
        <v>34</v>
      </c>
      <c r="C100" s="24">
        <v>4328.789</v>
      </c>
      <c r="D100" s="24">
        <v>4918.867</v>
      </c>
      <c r="E100" s="17">
        <f t="shared" si="2"/>
        <v>590.0780000000004</v>
      </c>
      <c r="F100" s="81">
        <f t="shared" si="3"/>
        <v>113.63147984343891</v>
      </c>
      <c r="G100" s="42">
        <v>29.562</v>
      </c>
      <c r="H100" s="42">
        <v>45.93</v>
      </c>
      <c r="I100" s="17">
        <f>SUM(H100-G100)</f>
        <v>16.368</v>
      </c>
      <c r="J100" s="81" t="s">
        <v>374</v>
      </c>
      <c r="L100" s="39"/>
    </row>
    <row r="101" spans="1:12" ht="18.75">
      <c r="A101" s="204" t="s">
        <v>35</v>
      </c>
      <c r="B101" s="201" t="s">
        <v>36</v>
      </c>
      <c r="C101" s="24">
        <v>1785.659</v>
      </c>
      <c r="D101" s="24">
        <v>2317.977</v>
      </c>
      <c r="E101" s="17">
        <f t="shared" si="2"/>
        <v>532.3179999999998</v>
      </c>
      <c r="F101" s="81">
        <f t="shared" si="3"/>
        <v>129.8107309402299</v>
      </c>
      <c r="G101" s="42"/>
      <c r="H101" s="42"/>
      <c r="I101" s="17"/>
      <c r="J101" s="81"/>
      <c r="L101" s="39"/>
    </row>
    <row r="102" spans="1:12" ht="37.5">
      <c r="A102" s="204" t="s">
        <v>37</v>
      </c>
      <c r="B102" s="201" t="s">
        <v>38</v>
      </c>
      <c r="C102" s="24">
        <v>6735.843</v>
      </c>
      <c r="D102" s="24">
        <v>7893.994</v>
      </c>
      <c r="E102" s="17">
        <f t="shared" si="2"/>
        <v>1158.1509999999998</v>
      </c>
      <c r="F102" s="81">
        <f t="shared" si="3"/>
        <v>117.19385383536998</v>
      </c>
      <c r="G102" s="42">
        <v>123.106</v>
      </c>
      <c r="H102" s="42">
        <v>105.611</v>
      </c>
      <c r="I102" s="17">
        <f>SUM(H102-G102)</f>
        <v>-17.49499999999999</v>
      </c>
      <c r="J102" s="81">
        <f>SUM(H102/G102*100)</f>
        <v>85.78866992672982</v>
      </c>
      <c r="L102" s="39"/>
    </row>
    <row r="103" spans="1:12" ht="18.75">
      <c r="A103" s="204" t="s">
        <v>39</v>
      </c>
      <c r="B103" s="201" t="s">
        <v>40</v>
      </c>
      <c r="C103" s="24">
        <v>15672.765</v>
      </c>
      <c r="D103" s="24">
        <v>19591.423</v>
      </c>
      <c r="E103" s="17">
        <f t="shared" si="2"/>
        <v>3918.6579999999994</v>
      </c>
      <c r="F103" s="81">
        <f t="shared" si="3"/>
        <v>125.0029780960794</v>
      </c>
      <c r="G103" s="24">
        <v>188.353</v>
      </c>
      <c r="H103" s="24">
        <v>195.836</v>
      </c>
      <c r="I103" s="17">
        <f>SUM(H103-G103)</f>
        <v>7.483000000000004</v>
      </c>
      <c r="J103" s="81">
        <f>SUM(H103/G103*100)</f>
        <v>103.97285947131185</v>
      </c>
      <c r="L103" s="39"/>
    </row>
    <row r="104" spans="1:12" ht="18.75">
      <c r="A104" s="204" t="s">
        <v>273</v>
      </c>
      <c r="B104" s="201" t="s">
        <v>274</v>
      </c>
      <c r="C104" s="24">
        <v>1341.128</v>
      </c>
      <c r="D104" s="24">
        <v>1896.683</v>
      </c>
      <c r="E104" s="17">
        <f t="shared" si="2"/>
        <v>555.5550000000001</v>
      </c>
      <c r="F104" s="81">
        <f t="shared" si="3"/>
        <v>141.4244576207491</v>
      </c>
      <c r="G104" s="42"/>
      <c r="H104" s="42"/>
      <c r="I104" s="17"/>
      <c r="J104" s="81"/>
      <c r="L104" s="39"/>
    </row>
    <row r="105" spans="1:12" ht="18.75">
      <c r="A105" s="204" t="s">
        <v>41</v>
      </c>
      <c r="B105" s="201" t="s">
        <v>42</v>
      </c>
      <c r="C105" s="24">
        <v>4651.232</v>
      </c>
      <c r="D105" s="24">
        <v>4049.323</v>
      </c>
      <c r="E105" s="17">
        <f t="shared" si="2"/>
        <v>-601.9090000000001</v>
      </c>
      <c r="F105" s="81">
        <f t="shared" si="3"/>
        <v>87.05914905986198</v>
      </c>
      <c r="G105" s="42">
        <v>325.347</v>
      </c>
      <c r="H105" s="42">
        <v>96.453</v>
      </c>
      <c r="I105" s="17">
        <f>SUM(H105-G105)</f>
        <v>-228.89399999999998</v>
      </c>
      <c r="J105" s="81">
        <f>SUM(H105/G105*100)</f>
        <v>29.64619314147664</v>
      </c>
      <c r="L105" s="39"/>
    </row>
    <row r="106" spans="1:12" ht="19.5" customHeight="1">
      <c r="A106" s="204" t="s">
        <v>43</v>
      </c>
      <c r="B106" s="201" t="s">
        <v>44</v>
      </c>
      <c r="C106" s="24">
        <v>4886.539</v>
      </c>
      <c r="D106" s="24">
        <v>5878.989</v>
      </c>
      <c r="E106" s="17">
        <f t="shared" si="2"/>
        <v>992.4499999999998</v>
      </c>
      <c r="F106" s="81">
        <f t="shared" si="3"/>
        <v>120.30987576278424</v>
      </c>
      <c r="G106" s="42">
        <v>75.027</v>
      </c>
      <c r="H106" s="42">
        <v>290.817</v>
      </c>
      <c r="I106" s="17">
        <f>SUM(H106-G106)</f>
        <v>215.79000000000002</v>
      </c>
      <c r="J106" s="81" t="s">
        <v>338</v>
      </c>
      <c r="L106" s="39"/>
    </row>
    <row r="107" spans="1:12" ht="18.75">
      <c r="A107" s="204" t="s">
        <v>45</v>
      </c>
      <c r="B107" s="201" t="s">
        <v>46</v>
      </c>
      <c r="C107" s="24">
        <v>640.025</v>
      </c>
      <c r="D107" s="24">
        <v>845.886</v>
      </c>
      <c r="E107" s="17">
        <f t="shared" si="2"/>
        <v>205.861</v>
      </c>
      <c r="F107" s="81">
        <f t="shared" si="3"/>
        <v>132.1645248232491</v>
      </c>
      <c r="G107" s="42">
        <v>4.318</v>
      </c>
      <c r="H107" s="24">
        <v>9.663</v>
      </c>
      <c r="I107" s="17">
        <f>SUM(H107-G107)</f>
        <v>5.345000000000001</v>
      </c>
      <c r="J107" s="81" t="s">
        <v>337</v>
      </c>
      <c r="L107" s="39"/>
    </row>
    <row r="108" spans="1:12" ht="18.75">
      <c r="A108" s="204" t="s">
        <v>318</v>
      </c>
      <c r="B108" s="201" t="s">
        <v>320</v>
      </c>
      <c r="C108" s="24"/>
      <c r="D108" s="24">
        <v>1273.366</v>
      </c>
      <c r="E108" s="17">
        <f t="shared" si="2"/>
        <v>1273.366</v>
      </c>
      <c r="F108" s="81"/>
      <c r="G108" s="42"/>
      <c r="H108" s="24">
        <v>234.627</v>
      </c>
      <c r="I108" s="17">
        <f>SUM(H108-G108)</f>
        <v>234.627</v>
      </c>
      <c r="J108" s="81"/>
      <c r="L108" s="39"/>
    </row>
    <row r="109" spans="1:12" ht="18.75">
      <c r="A109" s="204" t="s">
        <v>251</v>
      </c>
      <c r="B109" s="201" t="s">
        <v>264</v>
      </c>
      <c r="C109" s="24">
        <v>91.78</v>
      </c>
      <c r="D109" s="24">
        <v>91.68</v>
      </c>
      <c r="E109" s="17">
        <f t="shared" si="2"/>
        <v>-0.09999999999999432</v>
      </c>
      <c r="F109" s="81">
        <f t="shared" si="3"/>
        <v>99.89104380039225</v>
      </c>
      <c r="G109" s="42"/>
      <c r="H109" s="42"/>
      <c r="I109" s="17"/>
      <c r="J109" s="81"/>
      <c r="L109" s="39"/>
    </row>
    <row r="110" spans="1:12" ht="39" customHeight="1">
      <c r="A110" s="204" t="s">
        <v>47</v>
      </c>
      <c r="B110" s="4" t="s">
        <v>48</v>
      </c>
      <c r="C110" s="24">
        <v>262.45</v>
      </c>
      <c r="D110" s="24">
        <v>217.2</v>
      </c>
      <c r="E110" s="17">
        <f t="shared" si="2"/>
        <v>-45.25</v>
      </c>
      <c r="F110" s="81">
        <f t="shared" si="3"/>
        <v>82.75862068965517</v>
      </c>
      <c r="G110" s="42"/>
      <c r="H110" s="42"/>
      <c r="I110" s="17"/>
      <c r="J110" s="81"/>
      <c r="L110" s="39"/>
    </row>
    <row r="111" spans="1:12" ht="3.75" customHeight="1" hidden="1">
      <c r="A111" s="204"/>
      <c r="B111" s="4"/>
      <c r="C111" s="24"/>
      <c r="D111" s="24"/>
      <c r="E111" s="17"/>
      <c r="F111" s="81"/>
      <c r="G111" s="42"/>
      <c r="H111" s="42"/>
      <c r="I111" s="17"/>
      <c r="J111" s="81"/>
      <c r="L111" s="39"/>
    </row>
    <row r="112" spans="1:12" ht="20.25">
      <c r="A112" s="207" t="s">
        <v>49</v>
      </c>
      <c r="B112" s="203" t="s">
        <v>50</v>
      </c>
      <c r="C112" s="12">
        <f>SUM(C113:C120)</f>
        <v>267624.6</v>
      </c>
      <c r="D112" s="12">
        <f>SUM(D113:D120)</f>
        <v>333581.251</v>
      </c>
      <c r="E112" s="11">
        <f t="shared" si="2"/>
        <v>65956.65100000001</v>
      </c>
      <c r="F112" s="125">
        <f t="shared" si="3"/>
        <v>124.64521236089658</v>
      </c>
      <c r="G112" s="12">
        <f>SUM(G113:G120)</f>
        <v>21973.331999999995</v>
      </c>
      <c r="H112" s="12">
        <f>SUM(H113:H120)</f>
        <v>46189.602</v>
      </c>
      <c r="I112" s="11">
        <f aca="true" t="shared" si="4" ref="I112:I118">SUM(H112-G112)</f>
        <v>24216.270000000004</v>
      </c>
      <c r="J112" s="125" t="s">
        <v>339</v>
      </c>
      <c r="L112" s="39"/>
    </row>
    <row r="113" spans="1:12" ht="18.75">
      <c r="A113" s="204" t="s">
        <v>51</v>
      </c>
      <c r="B113" s="201" t="s">
        <v>52</v>
      </c>
      <c r="C113" s="24">
        <v>137712.946</v>
      </c>
      <c r="D113" s="24">
        <v>171898.764</v>
      </c>
      <c r="E113" s="17">
        <f t="shared" si="2"/>
        <v>34185.818</v>
      </c>
      <c r="F113" s="81">
        <f t="shared" si="3"/>
        <v>124.8239682564049</v>
      </c>
      <c r="G113" s="42">
        <v>15108.349</v>
      </c>
      <c r="H113" s="42">
        <v>28712.028</v>
      </c>
      <c r="I113" s="17">
        <f t="shared" si="4"/>
        <v>13603.678999999998</v>
      </c>
      <c r="J113" s="81">
        <f>SUM(H113/G113*100)</f>
        <v>190.04080459089207</v>
      </c>
      <c r="L113" s="39"/>
    </row>
    <row r="114" spans="1:12" ht="18.75">
      <c r="A114" s="204" t="s">
        <v>53</v>
      </c>
      <c r="B114" s="201" t="s">
        <v>54</v>
      </c>
      <c r="C114" s="24">
        <v>36278.242</v>
      </c>
      <c r="D114" s="24">
        <v>44564.333</v>
      </c>
      <c r="E114" s="17">
        <f t="shared" si="2"/>
        <v>8286.091</v>
      </c>
      <c r="F114" s="81">
        <f t="shared" si="3"/>
        <v>122.84038735945364</v>
      </c>
      <c r="G114" s="42">
        <v>3085.073</v>
      </c>
      <c r="H114" s="42">
        <v>7501.49</v>
      </c>
      <c r="I114" s="17">
        <f t="shared" si="4"/>
        <v>4416.4169999999995</v>
      </c>
      <c r="J114" s="81" t="s">
        <v>340</v>
      </c>
      <c r="L114" s="39"/>
    </row>
    <row r="115" spans="1:12" ht="37.5">
      <c r="A115" s="204" t="s">
        <v>55</v>
      </c>
      <c r="B115" s="201" t="s">
        <v>56</v>
      </c>
      <c r="C115" s="24">
        <v>16868.89</v>
      </c>
      <c r="D115" s="24">
        <v>20967.452</v>
      </c>
      <c r="E115" s="17">
        <f t="shared" si="2"/>
        <v>4098.562000000002</v>
      </c>
      <c r="F115" s="81">
        <f t="shared" si="3"/>
        <v>124.29657197361534</v>
      </c>
      <c r="G115" s="42">
        <v>476.823</v>
      </c>
      <c r="H115" s="42">
        <v>1338.103</v>
      </c>
      <c r="I115" s="17">
        <f t="shared" si="4"/>
        <v>861.2800000000001</v>
      </c>
      <c r="J115" s="81" t="s">
        <v>343</v>
      </c>
      <c r="L115" s="39"/>
    </row>
    <row r="116" spans="1:12" ht="18.75">
      <c r="A116" s="204" t="s">
        <v>57</v>
      </c>
      <c r="B116" s="201" t="s">
        <v>58</v>
      </c>
      <c r="C116" s="24">
        <v>5956.542</v>
      </c>
      <c r="D116" s="24">
        <v>7598.296</v>
      </c>
      <c r="E116" s="17">
        <f t="shared" si="2"/>
        <v>1641.754</v>
      </c>
      <c r="F116" s="81">
        <f t="shared" si="3"/>
        <v>127.56219967894123</v>
      </c>
      <c r="G116" s="42">
        <v>109.405</v>
      </c>
      <c r="H116" s="42">
        <v>214.956</v>
      </c>
      <c r="I116" s="17">
        <f t="shared" si="4"/>
        <v>105.55099999999999</v>
      </c>
      <c r="J116" s="81" t="s">
        <v>342</v>
      </c>
      <c r="L116" s="39"/>
    </row>
    <row r="117" spans="1:12" ht="18.75">
      <c r="A117" s="204" t="s">
        <v>275</v>
      </c>
      <c r="B117" s="201" t="s">
        <v>280</v>
      </c>
      <c r="C117" s="24">
        <v>68389.138</v>
      </c>
      <c r="D117" s="24">
        <v>85610.556</v>
      </c>
      <c r="E117" s="17">
        <f t="shared" si="2"/>
        <v>17221.41799999999</v>
      </c>
      <c r="F117" s="81">
        <f t="shared" si="3"/>
        <v>125.18151054923369</v>
      </c>
      <c r="G117" s="42">
        <v>3182.636</v>
      </c>
      <c r="H117" s="42">
        <v>8423.025</v>
      </c>
      <c r="I117" s="17">
        <f t="shared" si="4"/>
        <v>5240.388999999999</v>
      </c>
      <c r="J117" s="81" t="s">
        <v>341</v>
      </c>
      <c r="L117" s="39"/>
    </row>
    <row r="118" spans="1:12" ht="18.75">
      <c r="A118" s="204" t="s">
        <v>59</v>
      </c>
      <c r="B118" s="201" t="s">
        <v>60</v>
      </c>
      <c r="C118" s="24">
        <v>2418.842</v>
      </c>
      <c r="D118" s="24">
        <v>2941.85</v>
      </c>
      <c r="E118" s="17">
        <f t="shared" si="2"/>
        <v>523.0079999999998</v>
      </c>
      <c r="F118" s="81">
        <f t="shared" si="3"/>
        <v>121.62224733984277</v>
      </c>
      <c r="G118" s="42">
        <v>11.046</v>
      </c>
      <c r="H118" s="42"/>
      <c r="I118" s="17">
        <f t="shared" si="4"/>
        <v>-11.046</v>
      </c>
      <c r="J118" s="81">
        <f>SUM(H118/G118*100)</f>
        <v>0</v>
      </c>
      <c r="L118" s="39"/>
    </row>
    <row r="119" spans="1:12" ht="3" customHeight="1">
      <c r="A119" s="204"/>
      <c r="B119" s="201"/>
      <c r="C119" s="24"/>
      <c r="D119" s="24"/>
      <c r="E119" s="17"/>
      <c r="F119" s="81"/>
      <c r="G119" s="42"/>
      <c r="H119" s="42"/>
      <c r="I119" s="17"/>
      <c r="J119" s="81"/>
      <c r="L119" s="39"/>
    </row>
    <row r="120" spans="1:12" ht="18.75" hidden="1">
      <c r="A120" s="204"/>
      <c r="B120" s="208"/>
      <c r="C120" s="24"/>
      <c r="D120" s="24"/>
      <c r="E120" s="17"/>
      <c r="F120" s="81"/>
      <c r="G120" s="42"/>
      <c r="H120" s="42"/>
      <c r="I120" s="17"/>
      <c r="J120" s="81"/>
      <c r="L120" s="39"/>
    </row>
    <row r="121" spans="1:12" ht="20.25">
      <c r="A121" s="202" t="s">
        <v>61</v>
      </c>
      <c r="B121" s="203" t="s">
        <v>62</v>
      </c>
      <c r="C121" s="12">
        <f>SUM(C122:C165)</f>
        <v>487492.43799999997</v>
      </c>
      <c r="D121" s="12">
        <f>SUM(D122:D165)</f>
        <v>599456.8200000001</v>
      </c>
      <c r="E121" s="11">
        <f t="shared" si="2"/>
        <v>111964.3820000001</v>
      </c>
      <c r="F121" s="125">
        <f t="shared" si="3"/>
        <v>122.96740898368563</v>
      </c>
      <c r="G121" s="12">
        <f>SUM(G122:G165)</f>
        <v>2037.613</v>
      </c>
      <c r="H121" s="12">
        <f>SUM(H122:H165)</f>
        <v>4289.156</v>
      </c>
      <c r="I121" s="11">
        <f>SUM(H121-G121)</f>
        <v>2251.5429999999997</v>
      </c>
      <c r="J121" s="125" t="s">
        <v>339</v>
      </c>
      <c r="L121" s="39"/>
    </row>
    <row r="122" spans="1:12" ht="198" customHeight="1">
      <c r="A122" s="204" t="s">
        <v>63</v>
      </c>
      <c r="B122" s="201" t="s">
        <v>64</v>
      </c>
      <c r="C122" s="24">
        <v>38327.349</v>
      </c>
      <c r="D122" s="24">
        <v>44276.314</v>
      </c>
      <c r="E122" s="17">
        <f t="shared" si="2"/>
        <v>5948.9649999999965</v>
      </c>
      <c r="F122" s="81">
        <f t="shared" si="3"/>
        <v>115.52146223314321</v>
      </c>
      <c r="G122" s="42"/>
      <c r="H122" s="42"/>
      <c r="I122" s="17"/>
      <c r="J122" s="81"/>
      <c r="L122" s="39"/>
    </row>
    <row r="123" spans="1:12" ht="158.25" customHeight="1">
      <c r="A123" s="204" t="s">
        <v>65</v>
      </c>
      <c r="B123" s="205" t="s">
        <v>66</v>
      </c>
      <c r="C123" s="24">
        <v>76.784</v>
      </c>
      <c r="D123" s="24">
        <v>71.672</v>
      </c>
      <c r="E123" s="17">
        <f t="shared" si="2"/>
        <v>-5.112000000000009</v>
      </c>
      <c r="F123" s="81">
        <f t="shared" si="3"/>
        <v>93.34236299229005</v>
      </c>
      <c r="G123" s="42"/>
      <c r="H123" s="42"/>
      <c r="I123" s="17"/>
      <c r="J123" s="81"/>
      <c r="L123" s="39"/>
    </row>
    <row r="124" spans="1:12" ht="177.75" customHeight="1">
      <c r="A124" s="209" t="s">
        <v>67</v>
      </c>
      <c r="B124" s="210" t="s">
        <v>68</v>
      </c>
      <c r="C124" s="28">
        <v>556.865</v>
      </c>
      <c r="D124" s="28">
        <v>706.817</v>
      </c>
      <c r="E124" s="17">
        <f t="shared" si="2"/>
        <v>149.952</v>
      </c>
      <c r="F124" s="81">
        <f t="shared" si="3"/>
        <v>126.92789096100492</v>
      </c>
      <c r="G124" s="43">
        <v>117.904</v>
      </c>
      <c r="H124" s="43">
        <v>75.536</v>
      </c>
      <c r="I124" s="17">
        <f>SUM(H124-G124)</f>
        <v>-42.367999999999995</v>
      </c>
      <c r="J124" s="81">
        <f>SUM(H124/G124*100)</f>
        <v>64.06568055367079</v>
      </c>
      <c r="L124" s="39"/>
    </row>
    <row r="125" spans="1:12" ht="273.75" customHeight="1">
      <c r="A125" s="211" t="s">
        <v>69</v>
      </c>
      <c r="B125" s="5" t="s">
        <v>70</v>
      </c>
      <c r="C125" s="28">
        <v>8598.198</v>
      </c>
      <c r="D125" s="28">
        <v>10887.965</v>
      </c>
      <c r="E125" s="17">
        <f t="shared" si="2"/>
        <v>2289.767</v>
      </c>
      <c r="F125" s="81">
        <f t="shared" si="3"/>
        <v>126.63077775133813</v>
      </c>
      <c r="G125" s="43"/>
      <c r="H125" s="43"/>
      <c r="I125" s="17"/>
      <c r="J125" s="81"/>
      <c r="L125" s="39"/>
    </row>
    <row r="126" spans="1:12" ht="249.75" customHeight="1">
      <c r="A126" s="212"/>
      <c r="B126" s="6" t="s">
        <v>225</v>
      </c>
      <c r="C126" s="29"/>
      <c r="D126" s="29"/>
      <c r="E126" s="17"/>
      <c r="F126" s="81"/>
      <c r="G126" s="44"/>
      <c r="H126" s="44"/>
      <c r="I126" s="17"/>
      <c r="J126" s="81"/>
      <c r="L126" s="39"/>
    </row>
    <row r="127" spans="1:12" ht="350.25" customHeight="1">
      <c r="A127" s="213" t="s">
        <v>252</v>
      </c>
      <c r="B127" s="10" t="s">
        <v>261</v>
      </c>
      <c r="C127" s="29">
        <v>0.539</v>
      </c>
      <c r="D127" s="29">
        <v>0.837</v>
      </c>
      <c r="E127" s="17">
        <f t="shared" si="2"/>
        <v>0.29799999999999993</v>
      </c>
      <c r="F127" s="81" t="s">
        <v>374</v>
      </c>
      <c r="G127" s="44"/>
      <c r="H127" s="44"/>
      <c r="I127" s="17"/>
      <c r="J127" s="81"/>
      <c r="L127" s="39"/>
    </row>
    <row r="128" spans="1:12" ht="80.25" customHeight="1">
      <c r="A128" s="204" t="s">
        <v>71</v>
      </c>
      <c r="B128" s="205" t="s">
        <v>72</v>
      </c>
      <c r="C128" s="24">
        <v>1721.197</v>
      </c>
      <c r="D128" s="24">
        <v>2241.124</v>
      </c>
      <c r="E128" s="17">
        <f t="shared" si="2"/>
        <v>519.9269999999999</v>
      </c>
      <c r="F128" s="81">
        <f t="shared" si="3"/>
        <v>130.20729178589085</v>
      </c>
      <c r="G128" s="42"/>
      <c r="H128" s="42"/>
      <c r="I128" s="17"/>
      <c r="J128" s="81"/>
      <c r="L128" s="39"/>
    </row>
    <row r="129" spans="1:12" ht="77.25" customHeight="1">
      <c r="A129" s="209" t="s">
        <v>253</v>
      </c>
      <c r="B129" s="214" t="s">
        <v>260</v>
      </c>
      <c r="C129" s="24">
        <v>2.157</v>
      </c>
      <c r="D129" s="24">
        <v>2.439</v>
      </c>
      <c r="E129" s="17">
        <f t="shared" si="2"/>
        <v>0.28200000000000003</v>
      </c>
      <c r="F129" s="81">
        <f t="shared" si="3"/>
        <v>113.07371349095968</v>
      </c>
      <c r="G129" s="42"/>
      <c r="H129" s="42"/>
      <c r="I129" s="17"/>
      <c r="J129" s="81"/>
      <c r="L129" s="39"/>
    </row>
    <row r="130" spans="1:12" ht="57.75" customHeight="1">
      <c r="A130" s="209" t="s">
        <v>73</v>
      </c>
      <c r="B130" s="215" t="s">
        <v>242</v>
      </c>
      <c r="C130" s="24">
        <v>33.819</v>
      </c>
      <c r="D130" s="24">
        <v>37.106</v>
      </c>
      <c r="E130" s="17">
        <f t="shared" si="2"/>
        <v>3.286999999999999</v>
      </c>
      <c r="F130" s="81">
        <f t="shared" si="3"/>
        <v>109.71938850941778</v>
      </c>
      <c r="G130" s="42"/>
      <c r="H130" s="42"/>
      <c r="I130" s="17"/>
      <c r="J130" s="81"/>
      <c r="L130" s="39"/>
    </row>
    <row r="131" spans="1:12" ht="39" customHeight="1">
      <c r="A131" s="204" t="s">
        <v>74</v>
      </c>
      <c r="B131" s="201" t="s">
        <v>243</v>
      </c>
      <c r="C131" s="24">
        <v>428.299</v>
      </c>
      <c r="D131" s="24">
        <v>523.499</v>
      </c>
      <c r="E131" s="17">
        <f t="shared" si="2"/>
        <v>95.20000000000005</v>
      </c>
      <c r="F131" s="81">
        <f t="shared" si="3"/>
        <v>122.22746259038664</v>
      </c>
      <c r="G131" s="42"/>
      <c r="H131" s="42"/>
      <c r="I131" s="17"/>
      <c r="J131" s="81"/>
      <c r="L131" s="39"/>
    </row>
    <row r="132" spans="1:12" ht="18.75">
      <c r="A132" s="204" t="s">
        <v>75</v>
      </c>
      <c r="B132" s="201" t="s">
        <v>244</v>
      </c>
      <c r="C132" s="24">
        <v>2989.975</v>
      </c>
      <c r="D132" s="24">
        <v>3055.098</v>
      </c>
      <c r="E132" s="17">
        <f t="shared" si="2"/>
        <v>65.12300000000005</v>
      </c>
      <c r="F132" s="81">
        <f t="shared" si="3"/>
        <v>102.17804496693117</v>
      </c>
      <c r="G132" s="42"/>
      <c r="H132" s="42"/>
      <c r="I132" s="17"/>
      <c r="J132" s="81"/>
      <c r="L132" s="39"/>
    </row>
    <row r="133" spans="1:12" ht="21.75" customHeight="1">
      <c r="A133" s="213" t="s">
        <v>76</v>
      </c>
      <c r="B133" s="216" t="s">
        <v>77</v>
      </c>
      <c r="C133" s="24">
        <v>2477.877</v>
      </c>
      <c r="D133" s="24">
        <v>3486.295</v>
      </c>
      <c r="E133" s="17">
        <f t="shared" si="2"/>
        <v>1008.4180000000001</v>
      </c>
      <c r="F133" s="81">
        <f t="shared" si="3"/>
        <v>140.69685460577745</v>
      </c>
      <c r="G133" s="42"/>
      <c r="H133" s="42"/>
      <c r="I133" s="17"/>
      <c r="J133" s="81"/>
      <c r="L133" s="39"/>
    </row>
    <row r="134" spans="1:12" ht="37.5">
      <c r="A134" s="213" t="s">
        <v>78</v>
      </c>
      <c r="B134" s="216" t="s">
        <v>79</v>
      </c>
      <c r="C134" s="24">
        <v>17.301</v>
      </c>
      <c r="D134" s="24">
        <v>16.451</v>
      </c>
      <c r="E134" s="17">
        <f t="shared" si="2"/>
        <v>-0.8499999999999979</v>
      </c>
      <c r="F134" s="81">
        <f t="shared" si="3"/>
        <v>95.08698919137623</v>
      </c>
      <c r="G134" s="42"/>
      <c r="H134" s="42"/>
      <c r="I134" s="17"/>
      <c r="J134" s="81"/>
      <c r="L134" s="39"/>
    </row>
    <row r="135" spans="1:12" ht="18.75">
      <c r="A135" s="213" t="s">
        <v>80</v>
      </c>
      <c r="B135" s="217" t="s">
        <v>81</v>
      </c>
      <c r="C135" s="24">
        <v>3950.25</v>
      </c>
      <c r="D135" s="24">
        <v>3820.559</v>
      </c>
      <c r="E135" s="17">
        <f t="shared" si="2"/>
        <v>-129.6909999999998</v>
      </c>
      <c r="F135" s="81">
        <f t="shared" si="3"/>
        <v>96.71689133599139</v>
      </c>
      <c r="G135" s="42"/>
      <c r="H135" s="42"/>
      <c r="I135" s="17"/>
      <c r="J135" s="81"/>
      <c r="L135" s="39"/>
    </row>
    <row r="136" spans="1:12" ht="24" customHeight="1">
      <c r="A136" s="204" t="s">
        <v>82</v>
      </c>
      <c r="B136" s="205" t="s">
        <v>83</v>
      </c>
      <c r="C136" s="24">
        <v>33444.467</v>
      </c>
      <c r="D136" s="24">
        <v>3771.34</v>
      </c>
      <c r="E136" s="17">
        <f t="shared" si="2"/>
        <v>-29673.126999999997</v>
      </c>
      <c r="F136" s="81">
        <f t="shared" si="3"/>
        <v>11.276424288657374</v>
      </c>
      <c r="G136" s="42"/>
      <c r="H136" s="42"/>
      <c r="I136" s="17"/>
      <c r="J136" s="81"/>
      <c r="L136" s="39"/>
    </row>
    <row r="137" spans="1:12" ht="18.75">
      <c r="A137" s="204" t="s">
        <v>84</v>
      </c>
      <c r="B137" s="205" t="s">
        <v>220</v>
      </c>
      <c r="C137" s="24">
        <v>203222.286</v>
      </c>
      <c r="D137" s="24">
        <v>220286.888</v>
      </c>
      <c r="E137" s="17">
        <f t="shared" si="2"/>
        <v>17064.602000000014</v>
      </c>
      <c r="F137" s="81">
        <f t="shared" si="3"/>
        <v>108.3970131110522</v>
      </c>
      <c r="G137" s="42"/>
      <c r="H137" s="42"/>
      <c r="I137" s="17"/>
      <c r="J137" s="81"/>
      <c r="L137" s="39"/>
    </row>
    <row r="138" spans="1:12" ht="21.75" customHeight="1">
      <c r="A138" s="204" t="s">
        <v>85</v>
      </c>
      <c r="B138" s="201" t="s">
        <v>221</v>
      </c>
      <c r="C138" s="24">
        <v>16766.339</v>
      </c>
      <c r="D138" s="24">
        <v>17377.632</v>
      </c>
      <c r="E138" s="17">
        <f t="shared" si="2"/>
        <v>611.2930000000015</v>
      </c>
      <c r="F138" s="81">
        <f t="shared" si="3"/>
        <v>103.64595395572044</v>
      </c>
      <c r="G138" s="42"/>
      <c r="H138" s="42"/>
      <c r="I138" s="17"/>
      <c r="J138" s="81"/>
      <c r="L138" s="39"/>
    </row>
    <row r="139" spans="1:12" ht="18.75">
      <c r="A139" s="204" t="s">
        <v>86</v>
      </c>
      <c r="B139" s="205" t="s">
        <v>87</v>
      </c>
      <c r="C139" s="24">
        <v>38211.153</v>
      </c>
      <c r="D139" s="24">
        <v>40857.196</v>
      </c>
      <c r="E139" s="17">
        <f t="shared" si="2"/>
        <v>2646.043000000005</v>
      </c>
      <c r="F139" s="81">
        <f t="shared" si="3"/>
        <v>106.9247923505475</v>
      </c>
      <c r="G139" s="42"/>
      <c r="H139" s="42"/>
      <c r="I139" s="17"/>
      <c r="J139" s="81"/>
      <c r="L139" s="39"/>
    </row>
    <row r="140" spans="1:12" ht="18.75">
      <c r="A140" s="204" t="s">
        <v>88</v>
      </c>
      <c r="B140" s="201" t="s">
        <v>89</v>
      </c>
      <c r="C140" s="24">
        <v>7021.241</v>
      </c>
      <c r="D140" s="24">
        <v>7485.904</v>
      </c>
      <c r="E140" s="17">
        <f t="shared" si="2"/>
        <v>464.66300000000047</v>
      </c>
      <c r="F140" s="81">
        <f t="shared" si="3"/>
        <v>106.61796112681505</v>
      </c>
      <c r="G140" s="42"/>
      <c r="H140" s="42"/>
      <c r="I140" s="17"/>
      <c r="J140" s="81"/>
      <c r="L140" s="39"/>
    </row>
    <row r="141" spans="1:12" ht="18.75">
      <c r="A141" s="204" t="s">
        <v>90</v>
      </c>
      <c r="B141" s="201" t="s">
        <v>91</v>
      </c>
      <c r="C141" s="24">
        <v>569.779</v>
      </c>
      <c r="D141" s="24">
        <v>660.5</v>
      </c>
      <c r="E141" s="17">
        <f t="shared" si="2"/>
        <v>90.721</v>
      </c>
      <c r="F141" s="81">
        <f t="shared" si="3"/>
        <v>115.9221382325428</v>
      </c>
      <c r="G141" s="42"/>
      <c r="H141" s="42"/>
      <c r="I141" s="17"/>
      <c r="J141" s="81"/>
      <c r="L141" s="39"/>
    </row>
    <row r="142" spans="1:12" ht="25.5" customHeight="1">
      <c r="A142" s="204" t="s">
        <v>92</v>
      </c>
      <c r="B142" s="201" t="s">
        <v>93</v>
      </c>
      <c r="C142" s="24">
        <v>32625.915</v>
      </c>
      <c r="D142" s="24">
        <v>49270.389</v>
      </c>
      <c r="E142" s="17">
        <f t="shared" si="2"/>
        <v>16644.474000000002</v>
      </c>
      <c r="F142" s="81" t="s">
        <v>377</v>
      </c>
      <c r="G142" s="42"/>
      <c r="H142" s="42"/>
      <c r="I142" s="17"/>
      <c r="J142" s="81"/>
      <c r="L142" s="39"/>
    </row>
    <row r="143" spans="1:12" ht="37.5">
      <c r="A143" s="204" t="s">
        <v>94</v>
      </c>
      <c r="B143" s="205" t="s">
        <v>95</v>
      </c>
      <c r="C143" s="24">
        <v>7001.253</v>
      </c>
      <c r="D143" s="24">
        <v>90157.361</v>
      </c>
      <c r="E143" s="17">
        <f t="shared" si="2"/>
        <v>83156.10800000001</v>
      </c>
      <c r="F143" s="81" t="s">
        <v>369</v>
      </c>
      <c r="G143" s="42"/>
      <c r="H143" s="42"/>
      <c r="I143" s="17"/>
      <c r="J143" s="81"/>
      <c r="L143" s="39"/>
    </row>
    <row r="144" spans="1:12" ht="39.75" customHeight="1">
      <c r="A144" s="204" t="s">
        <v>96</v>
      </c>
      <c r="B144" s="205" t="s">
        <v>97</v>
      </c>
      <c r="C144" s="24">
        <v>91.42</v>
      </c>
      <c r="D144" s="24">
        <v>239.5</v>
      </c>
      <c r="E144" s="17">
        <f t="shared" si="2"/>
        <v>148.07999999999998</v>
      </c>
      <c r="F144" s="81" t="s">
        <v>341</v>
      </c>
      <c r="G144" s="42"/>
      <c r="H144" s="42"/>
      <c r="I144" s="17"/>
      <c r="J144" s="81"/>
      <c r="L144" s="39"/>
    </row>
    <row r="145" spans="1:12" ht="39" customHeight="1">
      <c r="A145" s="204" t="s">
        <v>292</v>
      </c>
      <c r="B145" s="205" t="s">
        <v>293</v>
      </c>
      <c r="C145" s="24">
        <v>26.471</v>
      </c>
      <c r="D145" s="24">
        <v>260.486</v>
      </c>
      <c r="E145" s="17">
        <f t="shared" si="2"/>
        <v>234.015</v>
      </c>
      <c r="F145" s="81" t="s">
        <v>370</v>
      </c>
      <c r="G145" s="42"/>
      <c r="H145" s="42"/>
      <c r="I145" s="17"/>
      <c r="J145" s="81"/>
      <c r="L145" s="39"/>
    </row>
    <row r="146" spans="1:12" ht="18.75">
      <c r="A146" s="218" t="s">
        <v>98</v>
      </c>
      <c r="B146" s="205" t="s">
        <v>99</v>
      </c>
      <c r="C146" s="24">
        <v>2339.702</v>
      </c>
      <c r="D146" s="24">
        <v>3177.264</v>
      </c>
      <c r="E146" s="17">
        <f t="shared" si="2"/>
        <v>837.5619999999999</v>
      </c>
      <c r="F146" s="81">
        <f t="shared" si="3"/>
        <v>135.79780672923303</v>
      </c>
      <c r="G146" s="42"/>
      <c r="H146" s="42">
        <v>97.831</v>
      </c>
      <c r="I146" s="17">
        <f>SUM(H146-G146)</f>
        <v>97.831</v>
      </c>
      <c r="J146" s="81"/>
      <c r="L146" s="39"/>
    </row>
    <row r="147" spans="1:12" ht="21" customHeight="1">
      <c r="A147" s="218" t="s">
        <v>100</v>
      </c>
      <c r="B147" s="205" t="s">
        <v>101</v>
      </c>
      <c r="C147" s="24">
        <v>10286.796</v>
      </c>
      <c r="D147" s="24">
        <v>11261.081</v>
      </c>
      <c r="E147" s="17">
        <f t="shared" si="2"/>
        <v>974.2849999999999</v>
      </c>
      <c r="F147" s="81">
        <f t="shared" si="3"/>
        <v>109.47121922122301</v>
      </c>
      <c r="G147" s="42"/>
      <c r="H147" s="42"/>
      <c r="I147" s="17"/>
      <c r="J147" s="81"/>
      <c r="L147" s="39"/>
    </row>
    <row r="148" spans="1:12" ht="18.75">
      <c r="A148" s="218" t="s">
        <v>102</v>
      </c>
      <c r="B148" s="205" t="s">
        <v>103</v>
      </c>
      <c r="C148" s="24">
        <v>1897.724</v>
      </c>
      <c r="D148" s="24">
        <v>2909.03</v>
      </c>
      <c r="E148" s="17">
        <f t="shared" si="2"/>
        <v>1011.3060000000003</v>
      </c>
      <c r="F148" s="81" t="s">
        <v>377</v>
      </c>
      <c r="G148" s="42"/>
      <c r="H148" s="42"/>
      <c r="I148" s="17"/>
      <c r="J148" s="81"/>
      <c r="L148" s="39"/>
    </row>
    <row r="149" spans="1:12" ht="18.75">
      <c r="A149" s="218" t="s">
        <v>104</v>
      </c>
      <c r="B149" s="4" t="s">
        <v>222</v>
      </c>
      <c r="C149" s="24">
        <v>361.973</v>
      </c>
      <c r="D149" s="24">
        <v>327.682</v>
      </c>
      <c r="E149" s="17">
        <f t="shared" si="2"/>
        <v>-34.291</v>
      </c>
      <c r="F149" s="81">
        <f t="shared" si="3"/>
        <v>90.52664148983489</v>
      </c>
      <c r="G149" s="42"/>
      <c r="H149" s="42"/>
      <c r="I149" s="17"/>
      <c r="J149" s="81"/>
      <c r="L149" s="39"/>
    </row>
    <row r="150" spans="1:12" ht="18.75">
      <c r="A150" s="204" t="s">
        <v>105</v>
      </c>
      <c r="B150" s="4" t="s">
        <v>106</v>
      </c>
      <c r="C150" s="24">
        <v>1688.814</v>
      </c>
      <c r="D150" s="24">
        <v>895.634</v>
      </c>
      <c r="E150" s="17">
        <f t="shared" si="2"/>
        <v>-793.1800000000001</v>
      </c>
      <c r="F150" s="81">
        <f t="shared" si="3"/>
        <v>53.033312135024936</v>
      </c>
      <c r="G150" s="42">
        <v>764.542</v>
      </c>
      <c r="H150" s="42"/>
      <c r="I150" s="17">
        <f>SUM(H150-G150)</f>
        <v>-764.542</v>
      </c>
      <c r="J150" s="81">
        <f>SUM(H150/G150*100)</f>
        <v>0</v>
      </c>
      <c r="L150" s="39"/>
    </row>
    <row r="151" spans="1:12" ht="23.25" customHeight="1">
      <c r="A151" s="204" t="s">
        <v>107</v>
      </c>
      <c r="B151" s="4" t="s">
        <v>223</v>
      </c>
      <c r="C151" s="24">
        <v>20</v>
      </c>
      <c r="D151" s="24">
        <v>5</v>
      </c>
      <c r="E151" s="17">
        <f t="shared" si="2"/>
        <v>-15</v>
      </c>
      <c r="F151" s="81">
        <f t="shared" si="3"/>
        <v>25</v>
      </c>
      <c r="G151" s="42"/>
      <c r="H151" s="42"/>
      <c r="I151" s="17"/>
      <c r="J151" s="81"/>
      <c r="L151" s="39"/>
    </row>
    <row r="152" spans="1:12" ht="18.75">
      <c r="A152" s="218" t="s">
        <v>108</v>
      </c>
      <c r="B152" s="201" t="s">
        <v>109</v>
      </c>
      <c r="C152" s="24">
        <v>604.865</v>
      </c>
      <c r="D152" s="24">
        <v>805.327</v>
      </c>
      <c r="E152" s="17">
        <f t="shared" si="2"/>
        <v>200.462</v>
      </c>
      <c r="F152" s="81">
        <f t="shared" si="3"/>
        <v>133.14161011134715</v>
      </c>
      <c r="G152" s="42">
        <v>22.91</v>
      </c>
      <c r="H152" s="42"/>
      <c r="I152" s="17">
        <f>SUM(H152-G152)</f>
        <v>-22.91</v>
      </c>
      <c r="J152" s="81">
        <f>SUM(H152/G152*100)</f>
        <v>0</v>
      </c>
      <c r="L152" s="39"/>
    </row>
    <row r="153" spans="1:12" ht="37.5">
      <c r="A153" s="204" t="s">
        <v>110</v>
      </c>
      <c r="B153" s="201" t="s">
        <v>111</v>
      </c>
      <c r="C153" s="24">
        <v>41.7</v>
      </c>
      <c r="D153" s="24">
        <v>54.449</v>
      </c>
      <c r="E153" s="17">
        <f t="shared" si="2"/>
        <v>12.748999999999995</v>
      </c>
      <c r="F153" s="81">
        <f t="shared" si="3"/>
        <v>130.57314148681053</v>
      </c>
      <c r="G153" s="42"/>
      <c r="H153" s="42"/>
      <c r="I153" s="17"/>
      <c r="J153" s="81"/>
      <c r="L153" s="39"/>
    </row>
    <row r="154" spans="1:12" ht="18.75">
      <c r="A154" s="204" t="s">
        <v>265</v>
      </c>
      <c r="B154" s="201" t="s">
        <v>112</v>
      </c>
      <c r="C154" s="24">
        <v>124.918</v>
      </c>
      <c r="D154" s="24">
        <v>124.02</v>
      </c>
      <c r="E154" s="17">
        <f t="shared" si="2"/>
        <v>-0.8980000000000103</v>
      </c>
      <c r="F154" s="81">
        <f t="shared" si="3"/>
        <v>99.28112842024368</v>
      </c>
      <c r="G154" s="42"/>
      <c r="H154" s="42"/>
      <c r="I154" s="17"/>
      <c r="J154" s="81"/>
      <c r="L154" s="39"/>
    </row>
    <row r="155" spans="1:12" ht="18.75">
      <c r="A155" s="204" t="s">
        <v>113</v>
      </c>
      <c r="B155" s="201" t="s">
        <v>114</v>
      </c>
      <c r="C155" s="24">
        <v>171.74</v>
      </c>
      <c r="D155" s="24">
        <v>328.438</v>
      </c>
      <c r="E155" s="17">
        <f t="shared" si="2"/>
        <v>156.69799999999998</v>
      </c>
      <c r="F155" s="81" t="s">
        <v>348</v>
      </c>
      <c r="G155" s="42"/>
      <c r="H155" s="42"/>
      <c r="I155" s="17"/>
      <c r="J155" s="81"/>
      <c r="L155" s="39"/>
    </row>
    <row r="156" spans="1:12" ht="58.5" customHeight="1">
      <c r="A156" s="204" t="s">
        <v>254</v>
      </c>
      <c r="B156" s="201" t="s">
        <v>258</v>
      </c>
      <c r="C156" s="24">
        <v>2637.668</v>
      </c>
      <c r="D156" s="24">
        <v>1777.536</v>
      </c>
      <c r="E156" s="17">
        <f t="shared" si="2"/>
        <v>-860.1320000000001</v>
      </c>
      <c r="F156" s="81">
        <f t="shared" si="3"/>
        <v>67.39043731053339</v>
      </c>
      <c r="G156" s="42"/>
      <c r="H156" s="42"/>
      <c r="I156" s="17"/>
      <c r="J156" s="81"/>
      <c r="L156" s="39"/>
    </row>
    <row r="157" spans="1:12" ht="36.75" customHeight="1">
      <c r="A157" s="218" t="s">
        <v>115</v>
      </c>
      <c r="B157" s="205" t="s">
        <v>247</v>
      </c>
      <c r="C157" s="24">
        <v>9404.096</v>
      </c>
      <c r="D157" s="24">
        <v>12110.884</v>
      </c>
      <c r="E157" s="17">
        <f t="shared" si="2"/>
        <v>2706.7880000000005</v>
      </c>
      <c r="F157" s="81" t="s">
        <v>371</v>
      </c>
      <c r="G157" s="42">
        <v>337.04</v>
      </c>
      <c r="H157" s="42">
        <v>1047.909</v>
      </c>
      <c r="I157" s="17">
        <f>SUM(H157-G157)</f>
        <v>710.8690000000001</v>
      </c>
      <c r="J157" s="81" t="s">
        <v>344</v>
      </c>
      <c r="L157" s="39"/>
    </row>
    <row r="158" spans="1:12" ht="62.25" customHeight="1">
      <c r="A158" s="218" t="s">
        <v>245</v>
      </c>
      <c r="B158" s="205" t="s">
        <v>248</v>
      </c>
      <c r="C158" s="24">
        <v>1228.975</v>
      </c>
      <c r="D158" s="24">
        <v>1203.372</v>
      </c>
      <c r="E158" s="17">
        <f aca="true" t="shared" si="5" ref="E158:E232">SUM(D158-C158)</f>
        <v>-25.602999999999838</v>
      </c>
      <c r="F158" s="81">
        <f>SUM(D158/C158*100)</f>
        <v>97.91671921723389</v>
      </c>
      <c r="G158" s="42"/>
      <c r="H158" s="42"/>
      <c r="I158" s="17"/>
      <c r="J158" s="81"/>
      <c r="L158" s="39"/>
    </row>
    <row r="159" spans="1:12" ht="40.5" customHeight="1">
      <c r="A159" s="218" t="s">
        <v>246</v>
      </c>
      <c r="B159" s="205" t="s">
        <v>249</v>
      </c>
      <c r="C159" s="24">
        <v>1225.544</v>
      </c>
      <c r="D159" s="24">
        <v>1698.002</v>
      </c>
      <c r="E159" s="17">
        <f t="shared" si="5"/>
        <v>472.45799999999986</v>
      </c>
      <c r="F159" s="81" t="s">
        <v>371</v>
      </c>
      <c r="G159" s="42">
        <v>192.402</v>
      </c>
      <c r="H159" s="42">
        <v>2081.498</v>
      </c>
      <c r="I159" s="17">
        <f aca="true" t="shared" si="6" ref="I159:I227">SUM(H159-G159)</f>
        <v>1889.096</v>
      </c>
      <c r="J159" s="81" t="s">
        <v>345</v>
      </c>
      <c r="L159" s="39"/>
    </row>
    <row r="160" spans="1:12" ht="83.25" customHeight="1">
      <c r="A160" s="218" t="s">
        <v>116</v>
      </c>
      <c r="B160" s="201" t="s">
        <v>250</v>
      </c>
      <c r="C160" s="24">
        <v>30.526</v>
      </c>
      <c r="D160" s="24">
        <v>331.316</v>
      </c>
      <c r="E160" s="17">
        <f t="shared" si="5"/>
        <v>300.78999999999996</v>
      </c>
      <c r="F160" s="81" t="s">
        <v>372</v>
      </c>
      <c r="G160" s="42"/>
      <c r="H160" s="42"/>
      <c r="I160" s="17"/>
      <c r="J160" s="81"/>
      <c r="L160" s="39"/>
    </row>
    <row r="161" spans="1:12" ht="24" customHeight="1">
      <c r="A161" s="218" t="s">
        <v>117</v>
      </c>
      <c r="B161" s="205" t="s">
        <v>118</v>
      </c>
      <c r="C161" s="24">
        <v>486.031</v>
      </c>
      <c r="D161" s="24">
        <v>598.099</v>
      </c>
      <c r="E161" s="17">
        <f t="shared" si="5"/>
        <v>112.06800000000004</v>
      </c>
      <c r="F161" s="81">
        <f>SUM(D161/C161*100)</f>
        <v>123.05778849497256</v>
      </c>
      <c r="G161" s="42"/>
      <c r="H161" s="42"/>
      <c r="I161" s="17"/>
      <c r="J161" s="81"/>
      <c r="L161" s="39"/>
    </row>
    <row r="162" spans="1:12" ht="18.75">
      <c r="A162" s="218" t="s">
        <v>119</v>
      </c>
      <c r="B162" s="205" t="s">
        <v>120</v>
      </c>
      <c r="C162" s="24">
        <v>2931.999</v>
      </c>
      <c r="D162" s="24">
        <v>4012.839</v>
      </c>
      <c r="E162" s="17">
        <f t="shared" si="5"/>
        <v>1080.8400000000001</v>
      </c>
      <c r="F162" s="81">
        <f>SUM(D162/C162*100)</f>
        <v>136.863586924825</v>
      </c>
      <c r="G162" s="24">
        <v>602.815</v>
      </c>
      <c r="H162" s="24">
        <v>986.382</v>
      </c>
      <c r="I162" s="17">
        <f t="shared" si="6"/>
        <v>383.5669999999999</v>
      </c>
      <c r="J162" s="81" t="s">
        <v>374</v>
      </c>
      <c r="L162" s="39"/>
    </row>
    <row r="163" spans="1:12" ht="26.25" customHeight="1">
      <c r="A163" s="218" t="s">
        <v>121</v>
      </c>
      <c r="B163" s="205" t="s">
        <v>122</v>
      </c>
      <c r="C163" s="24">
        <v>53692.642</v>
      </c>
      <c r="D163" s="24">
        <v>58184.642</v>
      </c>
      <c r="E163" s="17">
        <f t="shared" si="5"/>
        <v>4492</v>
      </c>
      <c r="F163" s="81">
        <f>SUM(D163/C163*100)</f>
        <v>108.36613702115831</v>
      </c>
      <c r="G163" s="42"/>
      <c r="H163" s="42"/>
      <c r="I163" s="17"/>
      <c r="J163" s="81"/>
      <c r="L163" s="39"/>
    </row>
    <row r="164" spans="1:12" ht="45.75" customHeight="1">
      <c r="A164" s="218" t="s">
        <v>123</v>
      </c>
      <c r="B164" s="205" t="s">
        <v>124</v>
      </c>
      <c r="C164" s="24">
        <v>152.851</v>
      </c>
      <c r="D164" s="24">
        <v>157.309</v>
      </c>
      <c r="E164" s="17">
        <f t="shared" si="5"/>
        <v>4.457999999999998</v>
      </c>
      <c r="F164" s="81">
        <f>SUM(D164/C164*100)</f>
        <v>102.91656580591557</v>
      </c>
      <c r="G164" s="42"/>
      <c r="H164" s="42"/>
      <c r="I164" s="17"/>
      <c r="J164" s="81"/>
      <c r="L164" s="39"/>
    </row>
    <row r="165" spans="1:12" ht="18.75">
      <c r="A165" s="218" t="s">
        <v>125</v>
      </c>
      <c r="B165" s="205" t="s">
        <v>126</v>
      </c>
      <c r="C165" s="24">
        <v>2.94</v>
      </c>
      <c r="D165" s="24">
        <v>1.524</v>
      </c>
      <c r="E165" s="17">
        <f t="shared" si="5"/>
        <v>-1.416</v>
      </c>
      <c r="F165" s="81">
        <f>SUM(D165/C165*100)</f>
        <v>51.83673469387755</v>
      </c>
      <c r="G165" s="42"/>
      <c r="H165" s="42"/>
      <c r="I165" s="17"/>
      <c r="J165" s="81"/>
      <c r="L165" s="39"/>
    </row>
    <row r="166" spans="1:12" ht="20.25">
      <c r="A166" s="207" t="s">
        <v>127</v>
      </c>
      <c r="B166" s="203" t="s">
        <v>128</v>
      </c>
      <c r="C166" s="12">
        <f>SUM(C167:C178)</f>
        <v>77873.63799999999</v>
      </c>
      <c r="D166" s="12">
        <f>SUM(D167:D178)</f>
        <v>213767.82899999997</v>
      </c>
      <c r="E166" s="11">
        <f t="shared" si="5"/>
        <v>135894.191</v>
      </c>
      <c r="F166" s="125" t="s">
        <v>373</v>
      </c>
      <c r="G166" s="12">
        <f>SUM(G167:G178)</f>
        <v>140104.463</v>
      </c>
      <c r="H166" s="12">
        <f>SUM(H167:H178)</f>
        <v>107373.693</v>
      </c>
      <c r="I166" s="11">
        <f t="shared" si="6"/>
        <v>-32730.76999999999</v>
      </c>
      <c r="J166" s="125">
        <f>SUM(H166/G166*100)</f>
        <v>76.63831022998889</v>
      </c>
      <c r="L166" s="39"/>
    </row>
    <row r="167" spans="1:12" ht="18.75">
      <c r="A167" s="218" t="s">
        <v>129</v>
      </c>
      <c r="B167" s="205" t="s">
        <v>130</v>
      </c>
      <c r="C167" s="13">
        <v>4846.549</v>
      </c>
      <c r="D167" s="13">
        <v>19023.332</v>
      </c>
      <c r="E167" s="17">
        <f t="shared" si="5"/>
        <v>14176.783</v>
      </c>
      <c r="F167" s="81" t="s">
        <v>338</v>
      </c>
      <c r="G167" s="13">
        <v>241.96</v>
      </c>
      <c r="H167" s="13">
        <v>5157.444</v>
      </c>
      <c r="I167" s="17">
        <f t="shared" si="6"/>
        <v>4915.484</v>
      </c>
      <c r="J167" s="81" t="s">
        <v>346</v>
      </c>
      <c r="L167" s="39"/>
    </row>
    <row r="168" spans="1:12" ht="20.25" customHeight="1">
      <c r="A168" s="204" t="s">
        <v>131</v>
      </c>
      <c r="B168" s="4" t="s">
        <v>132</v>
      </c>
      <c r="C168" s="24"/>
      <c r="D168" s="24"/>
      <c r="E168" s="17"/>
      <c r="F168" s="81"/>
      <c r="G168" s="42">
        <v>5350.116</v>
      </c>
      <c r="H168" s="42">
        <v>31350.506</v>
      </c>
      <c r="I168" s="17">
        <f t="shared" si="6"/>
        <v>26000.39</v>
      </c>
      <c r="J168" s="81" t="s">
        <v>347</v>
      </c>
      <c r="L168" s="39"/>
    </row>
    <row r="169" spans="1:12" ht="18.75">
      <c r="A169" s="204" t="s">
        <v>133</v>
      </c>
      <c r="B169" s="201" t="s">
        <v>134</v>
      </c>
      <c r="C169" s="24">
        <v>3577.18</v>
      </c>
      <c r="D169" s="24">
        <v>5543.273</v>
      </c>
      <c r="E169" s="17">
        <f t="shared" si="5"/>
        <v>1966.0930000000003</v>
      </c>
      <c r="F169" s="81" t="s">
        <v>374</v>
      </c>
      <c r="G169" s="42"/>
      <c r="H169" s="42"/>
      <c r="I169" s="17"/>
      <c r="J169" s="81"/>
      <c r="L169" s="39"/>
    </row>
    <row r="170" spans="1:12" ht="42" customHeight="1">
      <c r="A170" s="204" t="s">
        <v>135</v>
      </c>
      <c r="B170" s="201" t="s">
        <v>136</v>
      </c>
      <c r="C170" s="24"/>
      <c r="D170" s="24"/>
      <c r="E170" s="17"/>
      <c r="F170" s="81"/>
      <c r="G170" s="42">
        <v>629.902</v>
      </c>
      <c r="H170" s="42">
        <v>1210.859</v>
      </c>
      <c r="I170" s="17">
        <f t="shared" si="6"/>
        <v>580.9569999999999</v>
      </c>
      <c r="J170" s="81" t="s">
        <v>348</v>
      </c>
      <c r="L170" s="39"/>
    </row>
    <row r="171" spans="1:12" ht="42" customHeight="1">
      <c r="A171" s="204" t="s">
        <v>288</v>
      </c>
      <c r="B171" s="201" t="s">
        <v>290</v>
      </c>
      <c r="C171" s="24"/>
      <c r="D171" s="24"/>
      <c r="E171" s="17"/>
      <c r="F171" s="81"/>
      <c r="G171" s="42">
        <v>65.433</v>
      </c>
      <c r="H171" s="42">
        <v>2688.017</v>
      </c>
      <c r="I171" s="17">
        <f t="shared" si="6"/>
        <v>2622.584</v>
      </c>
      <c r="J171" s="81" t="s">
        <v>349</v>
      </c>
      <c r="L171" s="39"/>
    </row>
    <row r="172" spans="1:12" ht="18.75">
      <c r="A172" s="204" t="s">
        <v>137</v>
      </c>
      <c r="B172" s="201" t="s">
        <v>224</v>
      </c>
      <c r="C172" s="24">
        <v>70.368</v>
      </c>
      <c r="D172" s="24">
        <v>23.9</v>
      </c>
      <c r="E172" s="17">
        <f t="shared" si="5"/>
        <v>-46.467999999999996</v>
      </c>
      <c r="F172" s="81">
        <f>SUM(D172/C172*100)</f>
        <v>33.96430195543429</v>
      </c>
      <c r="G172" s="42">
        <v>24.159</v>
      </c>
      <c r="H172" s="42"/>
      <c r="I172" s="17">
        <f t="shared" si="6"/>
        <v>-24.159</v>
      </c>
      <c r="J172" s="81">
        <f>SUM(H172/G172*100)</f>
        <v>0</v>
      </c>
      <c r="L172" s="39"/>
    </row>
    <row r="173" spans="1:12" ht="18.75">
      <c r="A173" s="204" t="s">
        <v>138</v>
      </c>
      <c r="B173" s="205" t="s">
        <v>139</v>
      </c>
      <c r="C173" s="24">
        <v>66401.675</v>
      </c>
      <c r="D173" s="24">
        <v>117982.988</v>
      </c>
      <c r="E173" s="17">
        <f t="shared" si="5"/>
        <v>51581.312999999995</v>
      </c>
      <c r="F173" s="81" t="s">
        <v>368</v>
      </c>
      <c r="G173" s="24">
        <v>8572.977</v>
      </c>
      <c r="H173" s="24">
        <v>47372.844</v>
      </c>
      <c r="I173" s="17">
        <f t="shared" si="6"/>
        <v>38799.867</v>
      </c>
      <c r="J173" s="81" t="s">
        <v>351</v>
      </c>
      <c r="L173" s="39"/>
    </row>
    <row r="174" spans="1:12" ht="18.75">
      <c r="A174" s="204" t="s">
        <v>319</v>
      </c>
      <c r="B174" s="205" t="s">
        <v>321</v>
      </c>
      <c r="C174" s="24"/>
      <c r="D174" s="24">
        <v>99.94</v>
      </c>
      <c r="E174" s="17">
        <f t="shared" si="5"/>
        <v>99.94</v>
      </c>
      <c r="F174" s="81"/>
      <c r="G174" s="24"/>
      <c r="H174" s="24"/>
      <c r="I174" s="17"/>
      <c r="J174" s="81"/>
      <c r="L174" s="39"/>
    </row>
    <row r="175" spans="1:12" ht="37.5">
      <c r="A175" s="204" t="s">
        <v>140</v>
      </c>
      <c r="B175" s="208" t="s">
        <v>141</v>
      </c>
      <c r="C175" s="24">
        <v>569.9</v>
      </c>
      <c r="D175" s="24">
        <v>890.915</v>
      </c>
      <c r="E175" s="17">
        <f t="shared" si="5"/>
        <v>321.015</v>
      </c>
      <c r="F175" s="81" t="s">
        <v>374</v>
      </c>
      <c r="G175" s="42">
        <v>138.325</v>
      </c>
      <c r="H175" s="42">
        <v>8802.821</v>
      </c>
      <c r="I175" s="17">
        <f t="shared" si="6"/>
        <v>8664.496</v>
      </c>
      <c r="J175" s="81" t="s">
        <v>350</v>
      </c>
      <c r="L175" s="39"/>
    </row>
    <row r="176" spans="1:12" ht="23.25" customHeight="1">
      <c r="A176" s="204" t="s">
        <v>142</v>
      </c>
      <c r="B176" s="4" t="s">
        <v>143</v>
      </c>
      <c r="C176" s="24">
        <v>177.347</v>
      </c>
      <c r="D176" s="24">
        <v>347.561</v>
      </c>
      <c r="E176" s="17">
        <f t="shared" si="5"/>
        <v>170.21399999999997</v>
      </c>
      <c r="F176" s="81" t="s">
        <v>342</v>
      </c>
      <c r="G176" s="42"/>
      <c r="H176" s="42"/>
      <c r="I176" s="17"/>
      <c r="J176" s="81"/>
      <c r="L176" s="39"/>
    </row>
    <row r="177" spans="1:12" ht="42" customHeight="1">
      <c r="A177" s="204" t="s">
        <v>144</v>
      </c>
      <c r="B177" s="205" t="s">
        <v>145</v>
      </c>
      <c r="C177" s="24">
        <v>2230.619</v>
      </c>
      <c r="D177" s="24">
        <v>5018.463</v>
      </c>
      <c r="E177" s="17">
        <f t="shared" si="5"/>
        <v>2787.8439999999996</v>
      </c>
      <c r="F177" s="81" t="s">
        <v>337</v>
      </c>
      <c r="G177" s="42"/>
      <c r="H177" s="42"/>
      <c r="I177" s="17"/>
      <c r="J177" s="81"/>
      <c r="L177" s="39"/>
    </row>
    <row r="178" spans="1:12" ht="100.5" customHeight="1">
      <c r="A178" s="204" t="s">
        <v>257</v>
      </c>
      <c r="B178" s="205" t="s">
        <v>262</v>
      </c>
      <c r="C178" s="24"/>
      <c r="D178" s="24">
        <v>64837.457</v>
      </c>
      <c r="E178" s="17">
        <f t="shared" si="5"/>
        <v>64837.457</v>
      </c>
      <c r="F178" s="81"/>
      <c r="G178" s="42">
        <v>125081.591</v>
      </c>
      <c r="H178" s="42">
        <v>10791.202</v>
      </c>
      <c r="I178" s="17">
        <f t="shared" si="6"/>
        <v>-114290.389</v>
      </c>
      <c r="J178" s="81">
        <f>SUM(H178/G178*100)</f>
        <v>8.627330299947975</v>
      </c>
      <c r="L178" s="39"/>
    </row>
    <row r="179" spans="1:12" ht="0.75" customHeight="1">
      <c r="A179" s="204"/>
      <c r="B179" s="205"/>
      <c r="C179" s="24"/>
      <c r="D179" s="24"/>
      <c r="E179" s="17"/>
      <c r="F179" s="81"/>
      <c r="G179" s="42"/>
      <c r="H179" s="42"/>
      <c r="I179" s="17"/>
      <c r="J179" s="81"/>
      <c r="L179" s="39"/>
    </row>
    <row r="180" spans="1:12" ht="20.25">
      <c r="A180" s="207" t="s">
        <v>146</v>
      </c>
      <c r="B180" s="203" t="s">
        <v>147</v>
      </c>
      <c r="C180" s="12">
        <f>SUM(C181:C184)</f>
        <v>59721.246</v>
      </c>
      <c r="D180" s="12">
        <f>SUM(D181:D184)</f>
        <v>76717.886</v>
      </c>
      <c r="E180" s="11">
        <f t="shared" si="5"/>
        <v>16996.64</v>
      </c>
      <c r="F180" s="125">
        <f>SUM(D180/C180*100)</f>
        <v>128.45995544031348</v>
      </c>
      <c r="G180" s="12">
        <f>SUM(G181:G184)</f>
        <v>4869.988</v>
      </c>
      <c r="H180" s="12">
        <f>SUM(H181:H184)</f>
        <v>22380.51</v>
      </c>
      <c r="I180" s="11">
        <f t="shared" si="6"/>
        <v>17510.521999999997</v>
      </c>
      <c r="J180" s="125" t="s">
        <v>352</v>
      </c>
      <c r="L180" s="39"/>
    </row>
    <row r="181" spans="1:12" ht="18.75">
      <c r="A181" s="204" t="s">
        <v>148</v>
      </c>
      <c r="B181" s="201" t="s">
        <v>149</v>
      </c>
      <c r="C181" s="24">
        <v>17674.714</v>
      </c>
      <c r="D181" s="24">
        <v>20364.244</v>
      </c>
      <c r="E181" s="17">
        <f t="shared" si="5"/>
        <v>2689.529999999999</v>
      </c>
      <c r="F181" s="81">
        <f>SUM(D181/C181*100)</f>
        <v>115.2168233104083</v>
      </c>
      <c r="G181" s="42">
        <v>1348.241</v>
      </c>
      <c r="H181" s="42">
        <v>4392.083</v>
      </c>
      <c r="I181" s="17">
        <f t="shared" si="6"/>
        <v>3043.8419999999996</v>
      </c>
      <c r="J181" s="81" t="s">
        <v>353</v>
      </c>
      <c r="L181" s="39"/>
    </row>
    <row r="182" spans="1:12" ht="21.75" customHeight="1">
      <c r="A182" s="204" t="s">
        <v>150</v>
      </c>
      <c r="B182" s="201" t="s">
        <v>151</v>
      </c>
      <c r="C182" s="24">
        <v>6466.577</v>
      </c>
      <c r="D182" s="24">
        <v>10404.16</v>
      </c>
      <c r="E182" s="17">
        <f t="shared" si="5"/>
        <v>3937.5829999999996</v>
      </c>
      <c r="F182" s="81" t="s">
        <v>374</v>
      </c>
      <c r="G182" s="42">
        <v>427.195</v>
      </c>
      <c r="H182" s="42">
        <v>10180.373</v>
      </c>
      <c r="I182" s="17">
        <f t="shared" si="6"/>
        <v>9753.178</v>
      </c>
      <c r="J182" s="81" t="s">
        <v>354</v>
      </c>
      <c r="L182" s="39"/>
    </row>
    <row r="183" spans="1:12" ht="18.75">
      <c r="A183" s="204" t="s">
        <v>152</v>
      </c>
      <c r="B183" s="201" t="s">
        <v>153</v>
      </c>
      <c r="C183" s="24">
        <v>17970.399</v>
      </c>
      <c r="D183" s="24">
        <v>22522.115</v>
      </c>
      <c r="E183" s="17">
        <f t="shared" si="5"/>
        <v>4551.716</v>
      </c>
      <c r="F183" s="81">
        <f>SUM(D183/C183*100)</f>
        <v>125.32896459338494</v>
      </c>
      <c r="G183" s="42">
        <v>2147.193</v>
      </c>
      <c r="H183" s="42">
        <v>2278.968</v>
      </c>
      <c r="I183" s="17">
        <f t="shared" si="6"/>
        <v>131.77499999999964</v>
      </c>
      <c r="J183" s="81" t="s">
        <v>355</v>
      </c>
      <c r="L183" s="39"/>
    </row>
    <row r="184" spans="1:12" ht="18.75">
      <c r="A184" s="204" t="s">
        <v>154</v>
      </c>
      <c r="B184" s="4" t="s">
        <v>155</v>
      </c>
      <c r="C184" s="24">
        <v>17609.556</v>
      </c>
      <c r="D184" s="24">
        <v>23427.367</v>
      </c>
      <c r="E184" s="17">
        <f t="shared" si="5"/>
        <v>5817.810999999998</v>
      </c>
      <c r="F184" s="81">
        <f>SUM(D184/C184*100)</f>
        <v>133.03780629108422</v>
      </c>
      <c r="G184" s="42">
        <v>947.359</v>
      </c>
      <c r="H184" s="42">
        <v>5529.086</v>
      </c>
      <c r="I184" s="17">
        <f t="shared" si="6"/>
        <v>4581.727</v>
      </c>
      <c r="J184" s="81" t="s">
        <v>356</v>
      </c>
      <c r="L184" s="39"/>
    </row>
    <row r="185" spans="1:12" ht="0.75" customHeight="1">
      <c r="A185" s="204"/>
      <c r="B185" s="4"/>
      <c r="C185" s="24"/>
      <c r="D185" s="24"/>
      <c r="E185" s="17"/>
      <c r="F185" s="81"/>
      <c r="G185" s="42"/>
      <c r="H185" s="42"/>
      <c r="I185" s="17"/>
      <c r="J185" s="81"/>
      <c r="L185" s="39"/>
    </row>
    <row r="186" spans="1:12" ht="20.25">
      <c r="A186" s="207" t="s">
        <v>156</v>
      </c>
      <c r="B186" s="219" t="s">
        <v>157</v>
      </c>
      <c r="C186" s="12">
        <f>SUM(C187:C194)</f>
        <v>29707.860999999997</v>
      </c>
      <c r="D186" s="12">
        <f>SUM(D187:D194)</f>
        <v>40270.964</v>
      </c>
      <c r="E186" s="11">
        <f t="shared" si="5"/>
        <v>10563.103000000003</v>
      </c>
      <c r="F186" s="125">
        <f aca="true" t="shared" si="7" ref="F186:F193">SUM(D186/C186*100)</f>
        <v>135.55659224337964</v>
      </c>
      <c r="G186" s="12">
        <f>SUM(G187:G193)</f>
        <v>2041.409</v>
      </c>
      <c r="H186" s="12">
        <f>SUM(H187:H193)</f>
        <v>6669.474</v>
      </c>
      <c r="I186" s="11">
        <f t="shared" si="6"/>
        <v>4628.0650000000005</v>
      </c>
      <c r="J186" s="125" t="s">
        <v>357</v>
      </c>
      <c r="L186" s="39"/>
    </row>
    <row r="187" spans="1:12" ht="20.25">
      <c r="A187" s="218" t="s">
        <v>238</v>
      </c>
      <c r="B187" s="201" t="s">
        <v>240</v>
      </c>
      <c r="C187" s="13">
        <v>1665.065</v>
      </c>
      <c r="D187" s="13">
        <v>2258.029</v>
      </c>
      <c r="E187" s="17">
        <f t="shared" si="5"/>
        <v>592.9639999999999</v>
      </c>
      <c r="F187" s="81">
        <f t="shared" si="7"/>
        <v>135.61206319272821</v>
      </c>
      <c r="G187" s="57"/>
      <c r="H187" s="57"/>
      <c r="I187" s="17"/>
      <c r="J187" s="81"/>
      <c r="L187" s="39"/>
    </row>
    <row r="188" spans="1:12" ht="37.5">
      <c r="A188" s="204" t="s">
        <v>158</v>
      </c>
      <c r="B188" s="201" t="s">
        <v>159</v>
      </c>
      <c r="C188" s="24">
        <v>115.472</v>
      </c>
      <c r="D188" s="24">
        <v>100.61</v>
      </c>
      <c r="E188" s="17">
        <f t="shared" si="5"/>
        <v>-14.861999999999995</v>
      </c>
      <c r="F188" s="81">
        <f t="shared" si="7"/>
        <v>87.12934737425525</v>
      </c>
      <c r="G188" s="42"/>
      <c r="H188" s="42"/>
      <c r="I188" s="17"/>
      <c r="J188" s="81"/>
      <c r="L188" s="39"/>
    </row>
    <row r="189" spans="1:12" ht="37.5">
      <c r="A189" s="204" t="s">
        <v>160</v>
      </c>
      <c r="B189" s="201" t="s">
        <v>161</v>
      </c>
      <c r="C189" s="24">
        <v>18287.653</v>
      </c>
      <c r="D189" s="24">
        <v>22953.747</v>
      </c>
      <c r="E189" s="17">
        <f t="shared" si="5"/>
        <v>4666.094000000001</v>
      </c>
      <c r="F189" s="81">
        <f t="shared" si="7"/>
        <v>125.51499637487655</v>
      </c>
      <c r="G189" s="42">
        <v>1168.159</v>
      </c>
      <c r="H189" s="42">
        <v>2863.616</v>
      </c>
      <c r="I189" s="17">
        <f t="shared" si="6"/>
        <v>1695.4569999999999</v>
      </c>
      <c r="J189" s="81" t="s">
        <v>358</v>
      </c>
      <c r="L189" s="39"/>
    </row>
    <row r="190" spans="1:12" ht="18.75">
      <c r="A190" s="204" t="s">
        <v>162</v>
      </c>
      <c r="B190" s="201" t="s">
        <v>163</v>
      </c>
      <c r="C190" s="24">
        <v>4614.083</v>
      </c>
      <c r="D190" s="24">
        <v>5708.355</v>
      </c>
      <c r="E190" s="17">
        <f t="shared" si="5"/>
        <v>1094.272</v>
      </c>
      <c r="F190" s="81">
        <f t="shared" si="7"/>
        <v>123.7159149499478</v>
      </c>
      <c r="G190" s="42">
        <v>474.48</v>
      </c>
      <c r="H190" s="42">
        <v>2443.575</v>
      </c>
      <c r="I190" s="17">
        <f t="shared" si="6"/>
        <v>1969.0949999999998</v>
      </c>
      <c r="J190" s="81" t="s">
        <v>336</v>
      </c>
      <c r="L190" s="39"/>
    </row>
    <row r="191" spans="1:12" ht="18.75">
      <c r="A191" s="204" t="s">
        <v>164</v>
      </c>
      <c r="B191" s="4" t="s">
        <v>165</v>
      </c>
      <c r="C191" s="24">
        <v>499.341</v>
      </c>
      <c r="D191" s="24">
        <v>522.615</v>
      </c>
      <c r="E191" s="17">
        <f t="shared" si="5"/>
        <v>23.274</v>
      </c>
      <c r="F191" s="81">
        <f t="shared" si="7"/>
        <v>104.66094312303615</v>
      </c>
      <c r="G191" s="42"/>
      <c r="H191" s="42"/>
      <c r="I191" s="17"/>
      <c r="J191" s="81"/>
      <c r="L191" s="39"/>
    </row>
    <row r="192" spans="1:12" ht="18.75">
      <c r="A192" s="204" t="s">
        <v>276</v>
      </c>
      <c r="B192" s="35" t="s">
        <v>278</v>
      </c>
      <c r="C192" s="24">
        <v>961.743</v>
      </c>
      <c r="D192" s="24">
        <v>1186.284</v>
      </c>
      <c r="E192" s="17">
        <f t="shared" si="5"/>
        <v>224.54100000000005</v>
      </c>
      <c r="F192" s="81">
        <f t="shared" si="7"/>
        <v>123.34729756286242</v>
      </c>
      <c r="G192" s="42">
        <v>27.186</v>
      </c>
      <c r="H192" s="42">
        <v>318.545</v>
      </c>
      <c r="I192" s="17">
        <f t="shared" si="6"/>
        <v>291.35900000000004</v>
      </c>
      <c r="J192" s="81" t="s">
        <v>359</v>
      </c>
      <c r="L192" s="39"/>
    </row>
    <row r="193" spans="1:12" ht="38.25" customHeight="1">
      <c r="A193" s="204" t="s">
        <v>239</v>
      </c>
      <c r="B193" s="4" t="s">
        <v>241</v>
      </c>
      <c r="C193" s="47">
        <v>3564.504</v>
      </c>
      <c r="D193" s="47">
        <v>4053.125</v>
      </c>
      <c r="E193" s="17">
        <f t="shared" si="5"/>
        <v>488.6210000000001</v>
      </c>
      <c r="F193" s="81">
        <f t="shared" si="7"/>
        <v>113.70796610131453</v>
      </c>
      <c r="G193" s="48">
        <v>371.584</v>
      </c>
      <c r="H193" s="48">
        <v>1043.738</v>
      </c>
      <c r="I193" s="17">
        <f t="shared" si="6"/>
        <v>672.154</v>
      </c>
      <c r="J193" s="81" t="s">
        <v>343</v>
      </c>
      <c r="L193" s="39"/>
    </row>
    <row r="194" spans="1:12" ht="57" customHeight="1">
      <c r="A194" s="204" t="s">
        <v>322</v>
      </c>
      <c r="B194" s="4" t="s">
        <v>323</v>
      </c>
      <c r="C194" s="47"/>
      <c r="D194" s="47">
        <v>3488.199</v>
      </c>
      <c r="E194" s="17">
        <f>SUM(D194-C194)</f>
        <v>3488.199</v>
      </c>
      <c r="F194" s="81"/>
      <c r="G194" s="48"/>
      <c r="H194" s="48"/>
      <c r="I194" s="17"/>
      <c r="J194" s="81"/>
      <c r="L194" s="39"/>
    </row>
    <row r="195" spans="1:12" ht="15.75" customHeight="1" hidden="1">
      <c r="A195" s="204"/>
      <c r="B195" s="4"/>
      <c r="C195" s="47"/>
      <c r="D195" s="47"/>
      <c r="E195" s="17"/>
      <c r="F195" s="81"/>
      <c r="G195" s="48"/>
      <c r="H195" s="48"/>
      <c r="I195" s="17"/>
      <c r="J195" s="81"/>
      <c r="L195" s="39"/>
    </row>
    <row r="196" spans="1:12" ht="20.25">
      <c r="A196" s="202" t="s">
        <v>166</v>
      </c>
      <c r="B196" s="203" t="s">
        <v>167</v>
      </c>
      <c r="C196" s="12"/>
      <c r="D196" s="12"/>
      <c r="E196" s="124"/>
      <c r="F196" s="139"/>
      <c r="G196" s="12">
        <f>SUM(G197:G200)</f>
        <v>9210.771999999999</v>
      </c>
      <c r="H196" s="12">
        <f>SUM(H197:H200)</f>
        <v>59475.685999999994</v>
      </c>
      <c r="I196" s="11">
        <f t="shared" si="6"/>
        <v>50264.914</v>
      </c>
      <c r="J196" s="125" t="s">
        <v>360</v>
      </c>
      <c r="L196" s="39"/>
    </row>
    <row r="197" spans="1:12" ht="18.75">
      <c r="A197" s="204" t="s">
        <v>168</v>
      </c>
      <c r="B197" s="205" t="s">
        <v>169</v>
      </c>
      <c r="C197" s="24"/>
      <c r="D197" s="24"/>
      <c r="E197" s="17"/>
      <c r="F197" s="81"/>
      <c r="G197" s="48">
        <v>8427.476</v>
      </c>
      <c r="H197" s="48">
        <v>44127.617</v>
      </c>
      <c r="I197" s="17">
        <f t="shared" si="6"/>
        <v>35700.140999999996</v>
      </c>
      <c r="J197" s="81" t="s">
        <v>361</v>
      </c>
      <c r="L197" s="39"/>
    </row>
    <row r="198" spans="1:12" ht="37.5">
      <c r="A198" s="204" t="s">
        <v>170</v>
      </c>
      <c r="B198" s="7" t="s">
        <v>171</v>
      </c>
      <c r="C198" s="24"/>
      <c r="D198" s="24"/>
      <c r="E198" s="17"/>
      <c r="F198" s="81"/>
      <c r="G198" s="48">
        <v>684.47</v>
      </c>
      <c r="H198" s="48">
        <v>12860.507</v>
      </c>
      <c r="I198" s="17">
        <f t="shared" si="6"/>
        <v>12176.037</v>
      </c>
      <c r="J198" s="81" t="s">
        <v>362</v>
      </c>
      <c r="L198" s="39"/>
    </row>
    <row r="199" spans="1:12" ht="21.75" customHeight="1">
      <c r="A199" s="204" t="s">
        <v>324</v>
      </c>
      <c r="B199" s="7" t="s">
        <v>325</v>
      </c>
      <c r="C199" s="24"/>
      <c r="D199" s="24"/>
      <c r="E199" s="17"/>
      <c r="F199" s="81"/>
      <c r="G199" s="48"/>
      <c r="H199" s="48">
        <v>596.841</v>
      </c>
      <c r="I199" s="17">
        <f>SUM(H199-G199)</f>
        <v>596.841</v>
      </c>
      <c r="J199" s="81"/>
      <c r="L199" s="39"/>
    </row>
    <row r="200" spans="1:12" ht="18" customHeight="1">
      <c r="A200" s="204" t="s">
        <v>277</v>
      </c>
      <c r="B200" s="36" t="s">
        <v>279</v>
      </c>
      <c r="C200" s="24"/>
      <c r="D200" s="24"/>
      <c r="E200" s="17"/>
      <c r="F200" s="81"/>
      <c r="G200" s="48">
        <v>98.826</v>
      </c>
      <c r="H200" s="48">
        <v>1890.721</v>
      </c>
      <c r="I200" s="17">
        <f t="shared" si="6"/>
        <v>1791.895</v>
      </c>
      <c r="J200" s="81" t="s">
        <v>363</v>
      </c>
      <c r="L200" s="39"/>
    </row>
    <row r="201" spans="1:12" ht="18.75" hidden="1">
      <c r="A201" s="204"/>
      <c r="B201" s="36"/>
      <c r="C201" s="24"/>
      <c r="D201" s="24"/>
      <c r="E201" s="17"/>
      <c r="F201" s="81"/>
      <c r="G201" s="48"/>
      <c r="H201" s="48"/>
      <c r="I201" s="17"/>
      <c r="J201" s="81"/>
      <c r="L201" s="39"/>
    </row>
    <row r="202" spans="1:12" ht="40.5">
      <c r="A202" s="202" t="s">
        <v>172</v>
      </c>
      <c r="B202" s="203" t="s">
        <v>173</v>
      </c>
      <c r="C202" s="51">
        <f>C203</f>
        <v>74.951</v>
      </c>
      <c r="D202" s="51">
        <f>D203</f>
        <v>149.974</v>
      </c>
      <c r="E202" s="11">
        <f t="shared" si="5"/>
        <v>75.023</v>
      </c>
      <c r="F202" s="125" t="s">
        <v>342</v>
      </c>
      <c r="G202" s="12">
        <f>G203</f>
        <v>19.099</v>
      </c>
      <c r="H202" s="12">
        <f>H203</f>
        <v>11.254</v>
      </c>
      <c r="I202" s="11">
        <f t="shared" si="6"/>
        <v>-7.845000000000001</v>
      </c>
      <c r="J202" s="125">
        <f>SUM(H202/G202*100)</f>
        <v>58.9245510236138</v>
      </c>
      <c r="L202" s="39"/>
    </row>
    <row r="203" spans="1:12" ht="18.75">
      <c r="A203" s="204" t="s">
        <v>174</v>
      </c>
      <c r="B203" s="201" t="s">
        <v>175</v>
      </c>
      <c r="C203" s="52">
        <v>74.951</v>
      </c>
      <c r="D203" s="52">
        <v>149.974</v>
      </c>
      <c r="E203" s="17">
        <f t="shared" si="5"/>
        <v>75.023</v>
      </c>
      <c r="F203" s="81" t="s">
        <v>342</v>
      </c>
      <c r="G203" s="53">
        <v>19.099</v>
      </c>
      <c r="H203" s="53">
        <v>11.254</v>
      </c>
      <c r="I203" s="17">
        <f t="shared" si="6"/>
        <v>-7.845000000000001</v>
      </c>
      <c r="J203" s="81">
        <f>SUM(H203/G203*100)</f>
        <v>58.9245510236138</v>
      </c>
      <c r="L203" s="39"/>
    </row>
    <row r="204" spans="1:12" ht="0.75" customHeight="1">
      <c r="A204" s="204"/>
      <c r="B204" s="201"/>
      <c r="C204" s="52"/>
      <c r="D204" s="52"/>
      <c r="E204" s="17"/>
      <c r="F204" s="81"/>
      <c r="G204" s="53"/>
      <c r="H204" s="53"/>
      <c r="I204" s="17"/>
      <c r="J204" s="81"/>
      <c r="L204" s="39"/>
    </row>
    <row r="205" spans="1:12" ht="40.5">
      <c r="A205" s="207" t="s">
        <v>176</v>
      </c>
      <c r="B205" s="219" t="s">
        <v>177</v>
      </c>
      <c r="C205" s="12">
        <f>SUM(C206:C211)</f>
        <v>29397.287</v>
      </c>
      <c r="D205" s="12">
        <f>SUM(D206:D211)</f>
        <v>59435.849</v>
      </c>
      <c r="E205" s="11">
        <f t="shared" si="5"/>
        <v>30038.562</v>
      </c>
      <c r="F205" s="125" t="s">
        <v>342</v>
      </c>
      <c r="G205" s="12">
        <f>SUM(G206:G211)</f>
        <v>28537.541</v>
      </c>
      <c r="H205" s="12">
        <f>SUM(H206:H211)</f>
        <v>97985.138</v>
      </c>
      <c r="I205" s="11">
        <f t="shared" si="6"/>
        <v>69447.59700000001</v>
      </c>
      <c r="J205" s="125" t="s">
        <v>364</v>
      </c>
      <c r="L205" s="39"/>
    </row>
    <row r="206" spans="1:12" ht="37.5">
      <c r="A206" s="218" t="s">
        <v>178</v>
      </c>
      <c r="B206" s="201" t="s">
        <v>179</v>
      </c>
      <c r="C206" s="49">
        <v>747.132</v>
      </c>
      <c r="D206" s="49">
        <v>1195.65</v>
      </c>
      <c r="E206" s="17">
        <f t="shared" si="5"/>
        <v>448.51800000000014</v>
      </c>
      <c r="F206" s="81" t="s">
        <v>374</v>
      </c>
      <c r="G206" s="42"/>
      <c r="H206" s="42"/>
      <c r="I206" s="17"/>
      <c r="J206" s="81"/>
      <c r="L206" s="39"/>
    </row>
    <row r="207" spans="1:12" ht="37.5">
      <c r="A207" s="218" t="s">
        <v>180</v>
      </c>
      <c r="B207" s="4" t="s">
        <v>181</v>
      </c>
      <c r="C207" s="49">
        <v>842.029</v>
      </c>
      <c r="D207" s="49">
        <v>1064.573</v>
      </c>
      <c r="E207" s="17">
        <f t="shared" si="5"/>
        <v>222.5440000000001</v>
      </c>
      <c r="F207" s="81" t="s">
        <v>371</v>
      </c>
      <c r="G207" s="42"/>
      <c r="H207" s="42"/>
      <c r="I207" s="17"/>
      <c r="J207" s="81"/>
      <c r="L207" s="39"/>
    </row>
    <row r="208" spans="1:12" ht="37.5">
      <c r="A208" s="218" t="s">
        <v>182</v>
      </c>
      <c r="B208" s="4" t="s">
        <v>183</v>
      </c>
      <c r="C208" s="49">
        <v>969.952</v>
      </c>
      <c r="D208" s="49">
        <v>926.155</v>
      </c>
      <c r="E208" s="17">
        <f t="shared" si="5"/>
        <v>-43.797000000000025</v>
      </c>
      <c r="F208" s="81">
        <f>SUM(D208/C208*100)</f>
        <v>95.48462191943518</v>
      </c>
      <c r="G208" s="42"/>
      <c r="H208" s="42"/>
      <c r="I208" s="17"/>
      <c r="J208" s="81"/>
      <c r="L208" s="39"/>
    </row>
    <row r="209" spans="1:12" ht="37.5">
      <c r="A209" s="218" t="s">
        <v>184</v>
      </c>
      <c r="B209" s="201" t="s">
        <v>185</v>
      </c>
      <c r="C209" s="49">
        <v>24188.872</v>
      </c>
      <c r="D209" s="49">
        <v>24027.064</v>
      </c>
      <c r="E209" s="17">
        <f t="shared" si="5"/>
        <v>-161.8080000000009</v>
      </c>
      <c r="F209" s="81">
        <f>SUM(D209/C209*100)</f>
        <v>99.33106430097277</v>
      </c>
      <c r="G209" s="42"/>
      <c r="H209" s="42"/>
      <c r="I209" s="17"/>
      <c r="J209" s="81"/>
      <c r="L209" s="39"/>
    </row>
    <row r="210" spans="1:12" ht="18.75">
      <c r="A210" s="218" t="s">
        <v>186</v>
      </c>
      <c r="B210" s="201" t="s">
        <v>187</v>
      </c>
      <c r="C210" s="49">
        <v>2649.302</v>
      </c>
      <c r="D210" s="49">
        <v>3000</v>
      </c>
      <c r="E210" s="17">
        <f t="shared" si="5"/>
        <v>350.69799999999987</v>
      </c>
      <c r="F210" s="81">
        <f>SUM(D210/C210*100)</f>
        <v>113.2373734666716</v>
      </c>
      <c r="G210" s="42"/>
      <c r="H210" s="42"/>
      <c r="I210" s="17"/>
      <c r="J210" s="81"/>
      <c r="L210" s="39"/>
    </row>
    <row r="211" spans="1:12" ht="38.25" customHeight="1">
      <c r="A211" s="204" t="s">
        <v>188</v>
      </c>
      <c r="B211" s="201" t="s">
        <v>189</v>
      </c>
      <c r="C211" s="50"/>
      <c r="D211" s="50">
        <v>29222.407</v>
      </c>
      <c r="E211" s="17">
        <f>SUM(D211-C211)</f>
        <v>29222.407</v>
      </c>
      <c r="F211" s="81"/>
      <c r="G211" s="48">
        <v>28537.541</v>
      </c>
      <c r="H211" s="48">
        <v>97985.138</v>
      </c>
      <c r="I211" s="17">
        <f t="shared" si="6"/>
        <v>69447.59700000001</v>
      </c>
      <c r="J211" s="81" t="s">
        <v>364</v>
      </c>
      <c r="L211" s="39"/>
    </row>
    <row r="212" spans="1:12" ht="18.75" hidden="1">
      <c r="A212" s="204"/>
      <c r="B212" s="201"/>
      <c r="C212" s="50"/>
      <c r="D212" s="50"/>
      <c r="E212" s="17"/>
      <c r="F212" s="81"/>
      <c r="G212" s="48"/>
      <c r="H212" s="48"/>
      <c r="I212" s="17"/>
      <c r="J212" s="81"/>
      <c r="L212" s="39"/>
    </row>
    <row r="213" spans="1:12" ht="20.25">
      <c r="A213" s="207" t="s">
        <v>190</v>
      </c>
      <c r="B213" s="203" t="s">
        <v>191</v>
      </c>
      <c r="C213" s="12">
        <f>SUM(C214:C217)</f>
        <v>286.521</v>
      </c>
      <c r="D213" s="12">
        <f>SUM(D214:D217)</f>
        <v>415.543</v>
      </c>
      <c r="E213" s="11">
        <f t="shared" si="5"/>
        <v>129.022</v>
      </c>
      <c r="F213" s="125" t="s">
        <v>377</v>
      </c>
      <c r="G213" s="12">
        <f>SUM(G214:G217)</f>
        <v>8415.732</v>
      </c>
      <c r="H213" s="12">
        <f>SUM(H214:H217)</f>
        <v>47583.198</v>
      </c>
      <c r="I213" s="11">
        <f t="shared" si="6"/>
        <v>39167.466</v>
      </c>
      <c r="J213" s="125" t="s">
        <v>365</v>
      </c>
      <c r="L213" s="39"/>
    </row>
    <row r="214" spans="1:12" ht="24.75" customHeight="1">
      <c r="A214" s="218" t="s">
        <v>192</v>
      </c>
      <c r="B214" s="205" t="s">
        <v>193</v>
      </c>
      <c r="C214" s="13">
        <v>224.609</v>
      </c>
      <c r="D214" s="13">
        <v>295.543</v>
      </c>
      <c r="E214" s="17">
        <f t="shared" si="5"/>
        <v>70.934</v>
      </c>
      <c r="F214" s="81" t="s">
        <v>371</v>
      </c>
      <c r="G214" s="13">
        <v>1971.771</v>
      </c>
      <c r="H214" s="13">
        <v>1517.198</v>
      </c>
      <c r="I214" s="17">
        <f t="shared" si="6"/>
        <v>-454.57299999999987</v>
      </c>
      <c r="J214" s="81">
        <f>SUM(H214/G214*100)</f>
        <v>76.94595366297608</v>
      </c>
      <c r="L214" s="39"/>
    </row>
    <row r="215" spans="1:12" ht="18.75">
      <c r="A215" s="204" t="s">
        <v>194</v>
      </c>
      <c r="B215" s="201" t="s">
        <v>195</v>
      </c>
      <c r="C215" s="24">
        <v>42.219</v>
      </c>
      <c r="D215" s="24">
        <v>120</v>
      </c>
      <c r="E215" s="17">
        <f t="shared" si="5"/>
        <v>77.781</v>
      </c>
      <c r="F215" s="81" t="s">
        <v>343</v>
      </c>
      <c r="G215" s="42"/>
      <c r="H215" s="42"/>
      <c r="I215" s="17"/>
      <c r="J215" s="81"/>
      <c r="L215" s="39"/>
    </row>
    <row r="216" spans="1:12" ht="44.25" customHeight="1">
      <c r="A216" s="204" t="s">
        <v>196</v>
      </c>
      <c r="B216" s="201" t="s">
        <v>197</v>
      </c>
      <c r="C216" s="24"/>
      <c r="D216" s="24"/>
      <c r="E216" s="17"/>
      <c r="F216" s="81"/>
      <c r="G216" s="42">
        <v>6443.961</v>
      </c>
      <c r="H216" s="42">
        <v>46066</v>
      </c>
      <c r="I216" s="17">
        <f t="shared" si="6"/>
        <v>39622.039</v>
      </c>
      <c r="J216" s="81" t="s">
        <v>366</v>
      </c>
      <c r="L216" s="39"/>
    </row>
    <row r="217" spans="1:12" ht="20.25" customHeight="1">
      <c r="A217" s="204" t="s">
        <v>255</v>
      </c>
      <c r="B217" s="201" t="s">
        <v>263</v>
      </c>
      <c r="C217" s="24">
        <v>19.693</v>
      </c>
      <c r="D217" s="24"/>
      <c r="E217" s="17">
        <f t="shared" si="5"/>
        <v>-19.693</v>
      </c>
      <c r="F217" s="81">
        <f>SUM(D217/C217*100)</f>
        <v>0</v>
      </c>
      <c r="G217" s="42"/>
      <c r="H217" s="42"/>
      <c r="I217" s="17"/>
      <c r="J217" s="81"/>
      <c r="L217" s="39"/>
    </row>
    <row r="218" spans="1:12" ht="20.25" hidden="1">
      <c r="A218" s="202"/>
      <c r="B218" s="219"/>
      <c r="C218" s="59"/>
      <c r="D218" s="59"/>
      <c r="E218" s="17"/>
      <c r="F218" s="81"/>
      <c r="G218" s="31"/>
      <c r="H218" s="31"/>
      <c r="I218" s="17"/>
      <c r="J218" s="81"/>
      <c r="L218" s="39"/>
    </row>
    <row r="219" spans="1:12" ht="39" customHeight="1">
      <c r="A219" s="202" t="s">
        <v>327</v>
      </c>
      <c r="B219" s="219" t="s">
        <v>326</v>
      </c>
      <c r="C219" s="31">
        <f>SUM(C220:C221)</f>
        <v>0</v>
      </c>
      <c r="D219" s="31">
        <f>SUM(D220:D221)</f>
        <v>33.638</v>
      </c>
      <c r="E219" s="11">
        <f>SUM(D219-C219)</f>
        <v>33.638</v>
      </c>
      <c r="F219" s="125"/>
      <c r="G219" s="31"/>
      <c r="H219" s="31"/>
      <c r="I219" s="124"/>
      <c r="J219" s="139"/>
      <c r="L219" s="39"/>
    </row>
    <row r="220" spans="1:12" ht="18.75" customHeight="1">
      <c r="A220" s="204" t="s">
        <v>329</v>
      </c>
      <c r="B220" s="201" t="s">
        <v>328</v>
      </c>
      <c r="C220" s="59"/>
      <c r="D220" s="59">
        <v>33.638</v>
      </c>
      <c r="E220" s="17">
        <f>SUM(D220-C220)</f>
        <v>33.638</v>
      </c>
      <c r="F220" s="81"/>
      <c r="G220" s="31"/>
      <c r="H220" s="31"/>
      <c r="I220" s="17"/>
      <c r="J220" s="81"/>
      <c r="L220" s="39"/>
    </row>
    <row r="221" spans="1:12" ht="20.25" hidden="1">
      <c r="A221" s="202"/>
      <c r="B221" s="219"/>
      <c r="C221" s="59"/>
      <c r="D221" s="59"/>
      <c r="E221" s="17"/>
      <c r="F221" s="81"/>
      <c r="G221" s="31"/>
      <c r="H221" s="31"/>
      <c r="I221" s="17"/>
      <c r="J221" s="81"/>
      <c r="L221" s="39"/>
    </row>
    <row r="222" spans="1:12" ht="18.75" hidden="1">
      <c r="A222" s="204"/>
      <c r="B222" s="201"/>
      <c r="C222" s="24"/>
      <c r="D222" s="24"/>
      <c r="E222" s="17"/>
      <c r="F222" s="81"/>
      <c r="G222" s="24"/>
      <c r="H222" s="24"/>
      <c r="I222" s="17"/>
      <c r="J222" s="81"/>
      <c r="L222" s="39"/>
    </row>
    <row r="223" spans="1:12" ht="40.5">
      <c r="A223" s="207" t="s">
        <v>198</v>
      </c>
      <c r="B223" s="203" t="s">
        <v>199</v>
      </c>
      <c r="C223" s="12">
        <f>C224+C225</f>
        <v>7901.58</v>
      </c>
      <c r="D223" s="12">
        <f>D224+D225</f>
        <v>5028.8369999999995</v>
      </c>
      <c r="E223" s="11">
        <f t="shared" si="5"/>
        <v>-2872.7430000000004</v>
      </c>
      <c r="F223" s="125">
        <f>SUM(D223/C223*100)</f>
        <v>63.643435869788064</v>
      </c>
      <c r="G223" s="12">
        <f>G224+G225</f>
        <v>506.956</v>
      </c>
      <c r="H223" s="12">
        <f>H224+H225</f>
        <v>321.084</v>
      </c>
      <c r="I223" s="11">
        <f t="shared" si="6"/>
        <v>-185.872</v>
      </c>
      <c r="J223" s="125">
        <f>SUM(H223/G223*100)</f>
        <v>63.33567410189445</v>
      </c>
      <c r="L223" s="39"/>
    </row>
    <row r="224" spans="1:12" ht="37.5">
      <c r="A224" s="204" t="s">
        <v>200</v>
      </c>
      <c r="B224" s="201" t="s">
        <v>201</v>
      </c>
      <c r="C224" s="13">
        <v>7901.58</v>
      </c>
      <c r="D224" s="13">
        <v>5024.69</v>
      </c>
      <c r="E224" s="17">
        <f t="shared" si="5"/>
        <v>-2876.8900000000003</v>
      </c>
      <c r="F224" s="81">
        <f>SUM(D224/C224*100)</f>
        <v>63.59095269553684</v>
      </c>
      <c r="G224" s="13">
        <v>506.956</v>
      </c>
      <c r="H224" s="13">
        <v>321</v>
      </c>
      <c r="I224" s="17">
        <f t="shared" si="6"/>
        <v>-185.95600000000002</v>
      </c>
      <c r="J224" s="81">
        <f>SUM(H224/G224*100)</f>
        <v>63.319104616574215</v>
      </c>
      <c r="L224" s="39"/>
    </row>
    <row r="225" spans="1:12" ht="18.75">
      <c r="A225" s="204" t="s">
        <v>202</v>
      </c>
      <c r="B225" s="201" t="s">
        <v>203</v>
      </c>
      <c r="C225" s="13"/>
      <c r="D225" s="13">
        <v>4.147</v>
      </c>
      <c r="E225" s="17"/>
      <c r="F225" s="81"/>
      <c r="G225" s="13"/>
      <c r="H225" s="13">
        <v>0.084</v>
      </c>
      <c r="I225" s="17"/>
      <c r="J225" s="81"/>
      <c r="L225" s="39"/>
    </row>
    <row r="226" spans="1:12" ht="20.25">
      <c r="A226" s="207" t="s">
        <v>204</v>
      </c>
      <c r="B226" s="203" t="s">
        <v>2</v>
      </c>
      <c r="C226" s="12"/>
      <c r="D226" s="12"/>
      <c r="E226" s="124"/>
      <c r="F226" s="139"/>
      <c r="G226" s="12">
        <f>G227</f>
        <v>1435.578</v>
      </c>
      <c r="H226" s="12">
        <f>H227</f>
        <v>1388.043</v>
      </c>
      <c r="I226" s="11">
        <f t="shared" si="6"/>
        <v>-47.53500000000008</v>
      </c>
      <c r="J226" s="125">
        <f>SUM(H226/G226*100)</f>
        <v>96.68879015978233</v>
      </c>
      <c r="L226" s="39"/>
    </row>
    <row r="227" spans="1:12" ht="18.75">
      <c r="A227" s="204" t="s">
        <v>205</v>
      </c>
      <c r="B227" s="201" t="s">
        <v>206</v>
      </c>
      <c r="C227" s="13"/>
      <c r="D227" s="13"/>
      <c r="E227" s="17"/>
      <c r="F227" s="81"/>
      <c r="G227" s="13">
        <v>1435.578</v>
      </c>
      <c r="H227" s="13">
        <v>1388.043</v>
      </c>
      <c r="I227" s="17">
        <f t="shared" si="6"/>
        <v>-47.53500000000008</v>
      </c>
      <c r="J227" s="81">
        <f>SUM(H227/G227*100)</f>
        <v>96.68879015978233</v>
      </c>
      <c r="L227" s="39"/>
    </row>
    <row r="228" spans="1:12" ht="20.25">
      <c r="A228" s="220" t="s">
        <v>207</v>
      </c>
      <c r="B228" s="221" t="s">
        <v>208</v>
      </c>
      <c r="C228" s="12">
        <f>SUM(C229:C234)</f>
        <v>1453.5069999999998</v>
      </c>
      <c r="D228" s="12">
        <f>SUM(D229:D234)</f>
        <v>7858.527</v>
      </c>
      <c r="E228" s="11">
        <f t="shared" si="5"/>
        <v>6405.02</v>
      </c>
      <c r="F228" s="125" t="s">
        <v>375</v>
      </c>
      <c r="G228" s="12">
        <f>SUM(G229:G234)</f>
        <v>0</v>
      </c>
      <c r="H228" s="12">
        <f>SUM(H229:H234)</f>
        <v>1830.963</v>
      </c>
      <c r="I228" s="124">
        <f>SUM(H228-G228)</f>
        <v>1830.963</v>
      </c>
      <c r="J228" s="139"/>
      <c r="L228" s="39"/>
    </row>
    <row r="229" spans="1:12" ht="39" customHeight="1">
      <c r="A229" s="222" t="s">
        <v>266</v>
      </c>
      <c r="B229" s="217" t="s">
        <v>267</v>
      </c>
      <c r="C229" s="13">
        <v>469.748</v>
      </c>
      <c r="D229" s="13">
        <v>6730.16</v>
      </c>
      <c r="E229" s="17">
        <f t="shared" si="5"/>
        <v>6260.412</v>
      </c>
      <c r="F229" s="81" t="s">
        <v>376</v>
      </c>
      <c r="G229" s="12"/>
      <c r="H229" s="12"/>
      <c r="I229" s="17"/>
      <c r="J229" s="81"/>
      <c r="L229" s="39"/>
    </row>
    <row r="230" spans="1:12" ht="18.75">
      <c r="A230" s="204" t="s">
        <v>209</v>
      </c>
      <c r="B230" s="201" t="s">
        <v>112</v>
      </c>
      <c r="C230" s="13">
        <v>592.477</v>
      </c>
      <c r="D230" s="13">
        <v>702.283</v>
      </c>
      <c r="E230" s="17">
        <f t="shared" si="5"/>
        <v>109.80600000000004</v>
      </c>
      <c r="F230" s="81" t="s">
        <v>355</v>
      </c>
      <c r="G230" s="13"/>
      <c r="H230" s="13"/>
      <c r="I230" s="17"/>
      <c r="J230" s="81"/>
      <c r="L230" s="39"/>
    </row>
    <row r="231" spans="1:12" ht="36.75" customHeight="1">
      <c r="A231" s="204" t="s">
        <v>330</v>
      </c>
      <c r="B231" s="201" t="s">
        <v>331</v>
      </c>
      <c r="C231" s="13"/>
      <c r="D231" s="13"/>
      <c r="E231" s="17"/>
      <c r="F231" s="81"/>
      <c r="G231" s="13"/>
      <c r="H231" s="13">
        <v>1830.963</v>
      </c>
      <c r="I231" s="17">
        <f>SUM(H231-G231)</f>
        <v>1830.963</v>
      </c>
      <c r="J231" s="81"/>
      <c r="L231" s="39"/>
    </row>
    <row r="232" spans="1:12" ht="61.5" customHeight="1">
      <c r="A232" s="204" t="s">
        <v>256</v>
      </c>
      <c r="B232" s="201" t="s">
        <v>259</v>
      </c>
      <c r="C232" s="13">
        <v>10.501</v>
      </c>
      <c r="D232" s="13">
        <v>9.657</v>
      </c>
      <c r="E232" s="17">
        <f t="shared" si="5"/>
        <v>-0.8439999999999994</v>
      </c>
      <c r="F232" s="81">
        <f>SUM(D232/C232*100)</f>
        <v>91.96267022188364</v>
      </c>
      <c r="G232" s="13"/>
      <c r="H232" s="13"/>
      <c r="I232" s="17"/>
      <c r="J232" s="81"/>
      <c r="L232" s="39"/>
    </row>
    <row r="233" spans="1:12" ht="61.5" customHeight="1" thickBot="1">
      <c r="A233" s="204" t="s">
        <v>210</v>
      </c>
      <c r="B233" s="85" t="s">
        <v>211</v>
      </c>
      <c r="C233" s="13">
        <v>380.781</v>
      </c>
      <c r="D233" s="13">
        <v>416.427</v>
      </c>
      <c r="E233" s="17">
        <f aca="true" t="shared" si="8" ref="E233:E252">SUM(D233-C233)</f>
        <v>35.646000000000015</v>
      </c>
      <c r="F233" s="81">
        <f>SUM(D233/C233*100)</f>
        <v>109.36128640872313</v>
      </c>
      <c r="G233" s="13"/>
      <c r="H233" s="13"/>
      <c r="I233" s="17"/>
      <c r="J233" s="81"/>
      <c r="L233" s="39"/>
    </row>
    <row r="234" spans="1:12" ht="22.5" customHeight="1" hidden="1" thickBot="1">
      <c r="A234" s="209"/>
      <c r="B234" s="18"/>
      <c r="C234" s="15"/>
      <c r="D234" s="15"/>
      <c r="E234" s="64"/>
      <c r="F234" s="65"/>
      <c r="G234" s="15"/>
      <c r="H234" s="15"/>
      <c r="I234" s="64"/>
      <c r="J234" s="65"/>
      <c r="L234" s="39"/>
    </row>
    <row r="235" spans="1:12" ht="21" thickBot="1">
      <c r="A235" s="223"/>
      <c r="B235" s="224" t="s">
        <v>270</v>
      </c>
      <c r="C235" s="16">
        <f>C93+C95+C97+C112+C121+C166+C180+C186+C196+C202+C205+C213+C223+C226+C228</f>
        <v>1483955.3590000002</v>
      </c>
      <c r="D235" s="16">
        <f>D93+D95+D97+D112+D121+D166+D180+D186+D196+D202+D205+D213+D223+D226+D228+D219</f>
        <v>1959240.6269999999</v>
      </c>
      <c r="E235" s="140">
        <f t="shared" si="8"/>
        <v>475285.2679999997</v>
      </c>
      <c r="F235" s="141">
        <f>SUM(D235/C235*100)</f>
        <v>132.02827262406885</v>
      </c>
      <c r="G235" s="45">
        <f>G93+G95+G97+G112+G121+G166+G180+G186+G196+G202+G205+G213+G223+G226+G228+G218</f>
        <v>251577.531</v>
      </c>
      <c r="H235" s="45">
        <f>H93+H95+H97+H112+H121+H166+H180+H186+H196+H202+H205+H213+H223+H226+H228+H218</f>
        <v>457443.99399999995</v>
      </c>
      <c r="I235" s="46">
        <f aca="true" t="shared" si="9" ref="I235:I252">SUM(H235-G235)</f>
        <v>205866.46299999996</v>
      </c>
      <c r="J235" s="142" t="s">
        <v>368</v>
      </c>
      <c r="L235" s="39"/>
    </row>
    <row r="236" spans="1:12" ht="20.25">
      <c r="A236" s="225"/>
      <c r="B236" s="226" t="s">
        <v>212</v>
      </c>
      <c r="C236" s="86">
        <f>SUM(C237:C240)</f>
        <v>28343.83</v>
      </c>
      <c r="D236" s="86">
        <f>SUM(D237:D240)</f>
        <v>43297.79</v>
      </c>
      <c r="E236" s="143">
        <f t="shared" si="8"/>
        <v>14953.96</v>
      </c>
      <c r="F236" s="144" t="s">
        <v>377</v>
      </c>
      <c r="G236" s="86"/>
      <c r="H236" s="86">
        <f>SUM(H237:H240)</f>
        <v>1306.402</v>
      </c>
      <c r="I236" s="145">
        <f t="shared" si="9"/>
        <v>1306.402</v>
      </c>
      <c r="J236" s="146"/>
      <c r="L236" s="39"/>
    </row>
    <row r="237" spans="1:12" ht="20.25">
      <c r="A237" s="204" t="s">
        <v>334</v>
      </c>
      <c r="B237" s="227" t="s">
        <v>335</v>
      </c>
      <c r="C237" s="89"/>
      <c r="D237" s="90">
        <v>18418.4</v>
      </c>
      <c r="E237" s="13">
        <f>SUM(D237-C237)</f>
        <v>18418.4</v>
      </c>
      <c r="F237" s="81"/>
      <c r="G237" s="89"/>
      <c r="H237" s="89"/>
      <c r="I237" s="14"/>
      <c r="J237" s="80"/>
      <c r="L237" s="39"/>
    </row>
    <row r="238" spans="1:12" ht="65.25" customHeight="1">
      <c r="A238" s="204" t="s">
        <v>213</v>
      </c>
      <c r="B238" s="85" t="s">
        <v>227</v>
      </c>
      <c r="C238" s="13">
        <v>28343.83</v>
      </c>
      <c r="D238" s="13"/>
      <c r="E238" s="13">
        <f t="shared" si="8"/>
        <v>-28343.83</v>
      </c>
      <c r="F238" s="81">
        <f>SUM(D238/C238*100)</f>
        <v>0</v>
      </c>
      <c r="G238" s="13"/>
      <c r="H238" s="13"/>
      <c r="I238" s="13"/>
      <c r="J238" s="81"/>
      <c r="L238" s="39"/>
    </row>
    <row r="239" spans="1:12" ht="42.75" customHeight="1">
      <c r="A239" s="204" t="s">
        <v>332</v>
      </c>
      <c r="B239" s="85" t="s">
        <v>333</v>
      </c>
      <c r="C239" s="13"/>
      <c r="D239" s="13"/>
      <c r="E239" s="13"/>
      <c r="F239" s="62"/>
      <c r="G239" s="13"/>
      <c r="H239" s="13">
        <v>1306.402</v>
      </c>
      <c r="I239" s="13">
        <f>SUM(H239-G239)</f>
        <v>1306.402</v>
      </c>
      <c r="J239" s="81"/>
      <c r="L239" s="39"/>
    </row>
    <row r="240" spans="1:12" ht="26.25" customHeight="1" thickBot="1">
      <c r="A240" s="209" t="s">
        <v>289</v>
      </c>
      <c r="B240" s="18" t="s">
        <v>291</v>
      </c>
      <c r="C240" s="64"/>
      <c r="D240" s="64">
        <v>24879.39</v>
      </c>
      <c r="E240" s="64">
        <f t="shared" si="8"/>
        <v>24879.39</v>
      </c>
      <c r="F240" s="87"/>
      <c r="G240" s="64"/>
      <c r="H240" s="64"/>
      <c r="I240" s="64"/>
      <c r="J240" s="88"/>
      <c r="L240" s="39"/>
    </row>
    <row r="241" spans="1:12" ht="25.5" customHeight="1" thickBot="1">
      <c r="A241" s="228"/>
      <c r="B241" s="21" t="s">
        <v>272</v>
      </c>
      <c r="C241" s="30">
        <f>C235+C236</f>
        <v>1512299.1890000002</v>
      </c>
      <c r="D241" s="30">
        <f>D235+D236</f>
        <v>2002538.417</v>
      </c>
      <c r="E241" s="46">
        <f t="shared" si="8"/>
        <v>490239.22799999965</v>
      </c>
      <c r="F241" s="141">
        <f>SUM(D241/C241*100)</f>
        <v>132.41681484496252</v>
      </c>
      <c r="G241" s="22">
        <f>G235+G236</f>
        <v>251577.531</v>
      </c>
      <c r="H241" s="22">
        <f>H235+H236</f>
        <v>458750.39599999995</v>
      </c>
      <c r="I241" s="46">
        <f t="shared" si="9"/>
        <v>207172.86499999996</v>
      </c>
      <c r="J241" s="142" t="s">
        <v>368</v>
      </c>
      <c r="L241" s="39"/>
    </row>
    <row r="242" spans="1:12" ht="22.5" customHeight="1" thickBot="1">
      <c r="A242" s="229"/>
      <c r="B242" s="20" t="s">
        <v>271</v>
      </c>
      <c r="C242" s="41">
        <f>SUM(C243:C244)</f>
        <v>8593.26</v>
      </c>
      <c r="D242" s="41">
        <f>SUM(D243:D244)</f>
        <v>16186.092</v>
      </c>
      <c r="E242" s="46">
        <f t="shared" si="8"/>
        <v>7592.832</v>
      </c>
      <c r="F242" s="141" t="s">
        <v>348</v>
      </c>
      <c r="G242" s="46">
        <f>SUM(G243:G244)</f>
        <v>-588.732</v>
      </c>
      <c r="H242" s="46">
        <f>SUM(H243:H244)</f>
        <v>821.5500000000002</v>
      </c>
      <c r="I242" s="46">
        <f t="shared" si="9"/>
        <v>1410.2820000000002</v>
      </c>
      <c r="J242" s="142">
        <f>SUM(H242/G242*100)</f>
        <v>-139.5456676382463</v>
      </c>
      <c r="L242" s="39"/>
    </row>
    <row r="243" spans="1:12" ht="42.75" customHeight="1">
      <c r="A243" s="213" t="s">
        <v>215</v>
      </c>
      <c r="B243" s="84" t="s">
        <v>217</v>
      </c>
      <c r="C243" s="17">
        <v>8593.26</v>
      </c>
      <c r="D243" s="17">
        <v>16186.092</v>
      </c>
      <c r="E243" s="17">
        <f t="shared" si="8"/>
        <v>7592.832</v>
      </c>
      <c r="F243" s="71" t="s">
        <v>348</v>
      </c>
      <c r="G243" s="17">
        <v>68.703</v>
      </c>
      <c r="H243" s="17">
        <v>2108.666</v>
      </c>
      <c r="I243" s="17">
        <f t="shared" si="9"/>
        <v>2039.9630000000002</v>
      </c>
      <c r="J243" s="55" t="s">
        <v>367</v>
      </c>
      <c r="L243" s="39"/>
    </row>
    <row r="244" spans="1:12" ht="42.75" customHeight="1" thickBot="1">
      <c r="A244" s="209" t="s">
        <v>216</v>
      </c>
      <c r="B244" s="23" t="s">
        <v>218</v>
      </c>
      <c r="C244" s="15"/>
      <c r="D244" s="15"/>
      <c r="E244" s="64"/>
      <c r="F244" s="65"/>
      <c r="G244" s="15">
        <v>-657.435</v>
      </c>
      <c r="H244" s="15">
        <v>-1287.116</v>
      </c>
      <c r="I244" s="64">
        <f t="shared" si="9"/>
        <v>-629.681</v>
      </c>
      <c r="J244" s="56"/>
      <c r="L244" s="39"/>
    </row>
    <row r="245" spans="1:12" ht="20.25">
      <c r="A245" s="99"/>
      <c r="B245" s="73" t="s">
        <v>226</v>
      </c>
      <c r="C245" s="74">
        <f>C241+C242</f>
        <v>1520892.4490000003</v>
      </c>
      <c r="D245" s="74">
        <f>D241+D242</f>
        <v>2018724.5089999998</v>
      </c>
      <c r="E245" s="147">
        <f t="shared" si="8"/>
        <v>497832.0599999996</v>
      </c>
      <c r="F245" s="148">
        <f>SUM(D245/C245*100)</f>
        <v>132.73289050302856</v>
      </c>
      <c r="G245" s="75">
        <f>G241+G242</f>
        <v>250988.799</v>
      </c>
      <c r="H245" s="75">
        <f>H241+H242</f>
        <v>459571.94599999994</v>
      </c>
      <c r="I245" s="147">
        <f t="shared" si="9"/>
        <v>208583.14699999994</v>
      </c>
      <c r="J245" s="149" t="s">
        <v>368</v>
      </c>
      <c r="L245" s="39"/>
    </row>
    <row r="246" spans="1:12" ht="25.5" customHeight="1" thickBot="1">
      <c r="A246" s="100"/>
      <c r="B246" s="76" t="s">
        <v>294</v>
      </c>
      <c r="C246" s="77"/>
      <c r="D246" s="77"/>
      <c r="E246" s="150"/>
      <c r="F246" s="151"/>
      <c r="G246" s="79"/>
      <c r="H246" s="79"/>
      <c r="I246" s="150"/>
      <c r="J246" s="152"/>
      <c r="K246" s="25"/>
      <c r="L246" s="40"/>
    </row>
    <row r="247" spans="1:12" ht="20.25">
      <c r="A247" s="101"/>
      <c r="B247" s="69" t="s">
        <v>295</v>
      </c>
      <c r="C247" s="70">
        <v>16483.283</v>
      </c>
      <c r="D247" s="70">
        <v>450314.272</v>
      </c>
      <c r="E247" s="11">
        <f t="shared" si="8"/>
        <v>433830.989</v>
      </c>
      <c r="F247" s="153" t="s">
        <v>378</v>
      </c>
      <c r="G247" s="72">
        <v>64520.403</v>
      </c>
      <c r="H247" s="72">
        <v>-376729.516</v>
      </c>
      <c r="I247" s="11">
        <f t="shared" si="9"/>
        <v>-441249.919</v>
      </c>
      <c r="J247" s="154"/>
      <c r="K247" s="25"/>
      <c r="L247" s="40"/>
    </row>
    <row r="248" spans="1:12" ht="27.75" customHeight="1">
      <c r="A248" s="230">
        <v>200000</v>
      </c>
      <c r="B248" s="54" t="s">
        <v>296</v>
      </c>
      <c r="C248" s="230">
        <v>-16483.283</v>
      </c>
      <c r="D248" s="230">
        <v>-450314.272</v>
      </c>
      <c r="E248" s="11">
        <f t="shared" si="8"/>
        <v>-433830.989</v>
      </c>
      <c r="F248" s="155" t="s">
        <v>378</v>
      </c>
      <c r="G248" s="26">
        <v>-64520.403</v>
      </c>
      <c r="H248" s="26">
        <v>376729.516</v>
      </c>
      <c r="I248" s="11">
        <f t="shared" si="9"/>
        <v>441249.919</v>
      </c>
      <c r="J248" s="125"/>
      <c r="L248" s="37"/>
    </row>
    <row r="249" spans="1:12" ht="24" customHeight="1">
      <c r="A249" s="160">
        <v>203400</v>
      </c>
      <c r="B249" s="231" t="s">
        <v>297</v>
      </c>
      <c r="C249" s="161">
        <v>-25521.283</v>
      </c>
      <c r="D249" s="161"/>
      <c r="E249" s="91">
        <f t="shared" si="8"/>
        <v>25521.283</v>
      </c>
      <c r="F249" s="92"/>
      <c r="G249" s="162"/>
      <c r="H249" s="162"/>
      <c r="I249" s="17"/>
      <c r="J249" s="81"/>
      <c r="L249" s="37"/>
    </row>
    <row r="250" spans="1:12" ht="22.5" customHeight="1">
      <c r="A250" s="163">
        <v>205000</v>
      </c>
      <c r="B250" s="164" t="s">
        <v>298</v>
      </c>
      <c r="C250" s="165"/>
      <c r="D250" s="165"/>
      <c r="E250" s="91"/>
      <c r="F250" s="92"/>
      <c r="G250" s="163">
        <v>545.064</v>
      </c>
      <c r="H250" s="163">
        <v>-2690.354</v>
      </c>
      <c r="I250" s="94">
        <f t="shared" si="9"/>
        <v>-3235.4179999999997</v>
      </c>
      <c r="J250" s="62"/>
      <c r="L250" s="37"/>
    </row>
    <row r="251" spans="1:12" ht="19.5" thickBot="1">
      <c r="A251" s="166">
        <v>208000</v>
      </c>
      <c r="B251" s="167" t="s">
        <v>299</v>
      </c>
      <c r="C251" s="168">
        <v>9038</v>
      </c>
      <c r="D251" s="168">
        <v>-450314.272</v>
      </c>
      <c r="E251" s="93">
        <f t="shared" si="8"/>
        <v>-459352.272</v>
      </c>
      <c r="F251" s="123" t="s">
        <v>454</v>
      </c>
      <c r="G251" s="169">
        <v>-65065.467</v>
      </c>
      <c r="H251" s="168">
        <v>379419.87</v>
      </c>
      <c r="I251" s="95">
        <f t="shared" si="9"/>
        <v>444485.337</v>
      </c>
      <c r="J251" s="65"/>
      <c r="L251" s="37"/>
    </row>
    <row r="252" spans="1:12" ht="41.25" thickBot="1">
      <c r="A252" s="102">
        <v>900230</v>
      </c>
      <c r="B252" s="66" t="s">
        <v>300</v>
      </c>
      <c r="C252" s="67">
        <v>-16483.283</v>
      </c>
      <c r="D252" s="67">
        <v>-450314.272</v>
      </c>
      <c r="E252" s="156">
        <f t="shared" si="8"/>
        <v>-433830.989</v>
      </c>
      <c r="F252" s="157" t="s">
        <v>378</v>
      </c>
      <c r="G252" s="68">
        <v>-64520.403</v>
      </c>
      <c r="H252" s="68">
        <v>376729.516</v>
      </c>
      <c r="I252" s="158">
        <f t="shared" si="9"/>
        <v>441249.919</v>
      </c>
      <c r="J252" s="159"/>
      <c r="L252" s="37"/>
    </row>
    <row r="253" spans="1:12" ht="21" thickBot="1">
      <c r="A253" s="184" t="s">
        <v>303</v>
      </c>
      <c r="B253" s="185"/>
      <c r="C253" s="185"/>
      <c r="D253" s="185"/>
      <c r="E253" s="185"/>
      <c r="F253" s="185"/>
      <c r="G253" s="185"/>
      <c r="H253" s="185"/>
      <c r="I253" s="185"/>
      <c r="J253" s="186"/>
      <c r="L253" s="37"/>
    </row>
    <row r="254" spans="1:12" ht="43.5" customHeight="1">
      <c r="A254" s="131" t="s">
        <v>3</v>
      </c>
      <c r="B254" s="132" t="s">
        <v>302</v>
      </c>
      <c r="C254" s="126" t="s">
        <v>305</v>
      </c>
      <c r="D254" s="133" t="s">
        <v>317</v>
      </c>
      <c r="E254" s="130" t="s">
        <v>455</v>
      </c>
      <c r="F254" s="130" t="s">
        <v>456</v>
      </c>
      <c r="G254" s="127" t="s">
        <v>305</v>
      </c>
      <c r="H254" s="135" t="s">
        <v>317</v>
      </c>
      <c r="I254" s="130" t="s">
        <v>455</v>
      </c>
      <c r="J254" s="130" t="s">
        <v>456</v>
      </c>
      <c r="L254" s="37"/>
    </row>
    <row r="255" spans="1:12" ht="20.25">
      <c r="A255" s="103">
        <v>400000</v>
      </c>
      <c r="B255" s="58" t="s">
        <v>301</v>
      </c>
      <c r="C255" s="58">
        <v>81646.317</v>
      </c>
      <c r="D255" s="58">
        <v>81646.317</v>
      </c>
      <c r="E255" s="63">
        <f>SUM(D255-C255)</f>
        <v>0</v>
      </c>
      <c r="F255" s="80">
        <f>SUM(D255/C255*100)</f>
        <v>100</v>
      </c>
      <c r="G255" s="58"/>
      <c r="H255" s="58"/>
      <c r="I255" s="17">
        <f>SUM(H255-G255)</f>
        <v>0</v>
      </c>
      <c r="J255" s="83"/>
      <c r="L255" s="37"/>
    </row>
    <row r="256" spans="1:12" ht="38.25" thickBot="1">
      <c r="A256" s="170">
        <v>420000</v>
      </c>
      <c r="B256" s="171" t="s">
        <v>304</v>
      </c>
      <c r="C256" s="172">
        <v>81646.317</v>
      </c>
      <c r="D256" s="172">
        <v>81646.317</v>
      </c>
      <c r="E256" s="78">
        <f>SUM(D256-C256)</f>
        <v>0</v>
      </c>
      <c r="F256" s="134">
        <f>SUM(D256/C256*100)</f>
        <v>100</v>
      </c>
      <c r="G256" s="172"/>
      <c r="H256" s="172"/>
      <c r="I256" s="78">
        <f>SUM(H256-G256)</f>
        <v>0</v>
      </c>
      <c r="J256" s="82"/>
      <c r="L256" s="37"/>
    </row>
    <row r="257" spans="1:12" ht="20.25">
      <c r="A257" s="232" t="s">
        <v>306</v>
      </c>
      <c r="B257" s="232"/>
      <c r="C257" s="232"/>
      <c r="D257" s="232"/>
      <c r="E257" s="232"/>
      <c r="F257" s="232"/>
      <c r="G257" s="232"/>
      <c r="H257" s="232"/>
      <c r="I257" s="232"/>
      <c r="J257" s="232"/>
      <c r="K257" s="232"/>
      <c r="L257" s="37"/>
    </row>
    <row r="258" spans="1:12" ht="85.5" customHeight="1">
      <c r="A258" s="233" t="s">
        <v>457</v>
      </c>
      <c r="B258" s="233"/>
      <c r="C258" s="233"/>
      <c r="D258" s="233"/>
      <c r="E258" s="233"/>
      <c r="F258" s="233"/>
      <c r="G258" s="233"/>
      <c r="H258" s="233"/>
      <c r="I258" s="233"/>
      <c r="J258" s="233"/>
      <c r="K258" s="233"/>
      <c r="L258" s="37"/>
    </row>
    <row r="259" ht="18.75">
      <c r="L259" s="37"/>
    </row>
    <row r="260" ht="18.75">
      <c r="L260" s="37"/>
    </row>
    <row r="261" ht="18.75">
      <c r="L261" s="37"/>
    </row>
    <row r="262" ht="18.75">
      <c r="L262" s="37"/>
    </row>
    <row r="263" ht="18.75">
      <c r="L263" s="37"/>
    </row>
    <row r="264" ht="18.75">
      <c r="L264" s="37"/>
    </row>
    <row r="265" ht="18.75">
      <c r="L265" s="37"/>
    </row>
    <row r="266" ht="18.75">
      <c r="L266" s="37"/>
    </row>
    <row r="267" ht="18.75">
      <c r="L267" s="37"/>
    </row>
    <row r="268" ht="18.75">
      <c r="L268" s="37"/>
    </row>
    <row r="269" ht="18.75">
      <c r="L269" s="37"/>
    </row>
    <row r="270" ht="18.75">
      <c r="L270" s="37"/>
    </row>
    <row r="271" ht="18.75">
      <c r="L271" s="37"/>
    </row>
    <row r="272" ht="18.75">
      <c r="L272" s="37"/>
    </row>
    <row r="273" ht="18.75">
      <c r="L273" s="37"/>
    </row>
    <row r="274" ht="18.75">
      <c r="L274" s="37"/>
    </row>
    <row r="275" ht="18.75">
      <c r="L275" s="37"/>
    </row>
    <row r="276" ht="18.75">
      <c r="L276" s="37"/>
    </row>
    <row r="277" ht="18.75">
      <c r="L277" s="37"/>
    </row>
  </sheetData>
  <sheetProtection/>
  <mergeCells count="11">
    <mergeCell ref="A253:J253"/>
    <mergeCell ref="A258:K258"/>
    <mergeCell ref="A91:J91"/>
    <mergeCell ref="A125:A126"/>
    <mergeCell ref="A257:K257"/>
    <mergeCell ref="B2:B3"/>
    <mergeCell ref="A1:J1"/>
    <mergeCell ref="C2:F2"/>
    <mergeCell ref="G2:J2"/>
    <mergeCell ref="A2:A3"/>
    <mergeCell ref="A5:J5"/>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user_455</cp:lastModifiedBy>
  <cp:lastPrinted>2016-02-19T14:01:37Z</cp:lastPrinted>
  <dcterms:created xsi:type="dcterms:W3CDTF">2001-02-08T10:51:36Z</dcterms:created>
  <dcterms:modified xsi:type="dcterms:W3CDTF">2016-02-22T10:07:27Z</dcterms:modified>
  <cp:category/>
  <cp:version/>
  <cp:contentType/>
  <cp:contentStatus/>
</cp:coreProperties>
</file>