
<file path=[Content_Types].xml><?xml version="1.0" encoding="utf-8"?>
<Types xmlns="http://schemas.openxmlformats.org/package/2006/content-types">
  <Override PartName="/xl/revisions/revisionLog13611.xml" ContentType="application/vnd.openxmlformats-officedocument.spreadsheetml.revisionLog+xml"/>
  <Override PartName="/xl/styles.xml" ContentType="application/vnd.openxmlformats-officedocument.spreadsheetml.styles+xml"/>
  <Override PartName="/xl/revisions/revisionLog154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52111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1732.xml" ContentType="application/vnd.openxmlformats-officedocument.spreadsheetml.revisionLog+xml"/>
  <Override PartName="/xl/revisions/revisionLog130111.xml" ContentType="application/vnd.openxmlformats-officedocument.spreadsheetml.revisionLog+xml"/>
  <Override PartName="/xl/revisions/revisionLog1291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262.xml" ContentType="application/vnd.openxmlformats-officedocument.spreadsheetml.revisionLog+xml"/>
  <Override PartName="/xl/revisions/revisionLog114.xml" ContentType="application/vnd.openxmlformats-officedocument.spreadsheetml.revisionLog+xml"/>
  <Default Extension="xml" ContentType="application/xml"/>
  <Override PartName="/xl/revisions/revisionLog11431111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72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27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5211.xml" ContentType="application/vnd.openxmlformats-officedocument.spreadsheetml.revisionLog+xml"/>
  <Override PartName="/xl/revisions/revisionLog11614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91.xml" ContentType="application/vnd.openxmlformats-officedocument.spreadsheetml.revisionLog+xml"/>
  <Override PartName="/xl/revisions/revisionLog1173.xml" ContentType="application/vnd.openxmlformats-officedocument.spreadsheetml.revisionLog+xml"/>
  <Override PartName="/xl/revisions/revisionLog11941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143111.xml" ContentType="application/vnd.openxmlformats-officedocument.spreadsheetml.revisionLog+xml"/>
  <Override PartName="/xl/revisions/revisionLog13321.xml" ContentType="application/vnd.openxmlformats-officedocument.spreadsheetml.revisionLog+xml"/>
  <Override PartName="/xl/revisions/revisionLog130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10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331111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1431.xml" ContentType="application/vnd.openxmlformats-officedocument.spreadsheetml.revisionLog+xml"/>
  <Override PartName="/xl/revisions/revisionLog12911.xml" ContentType="application/vnd.openxmlformats-officedocument.spreadsheetml.revisionLog+xml"/>
  <Override PartName="/xl/revisions/revisionLog1242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52112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272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214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521111.xml" ContentType="application/vnd.openxmlformats-officedocument.spreadsheetml.revisionLog+xml"/>
  <Override PartName="/xl/revisions/revisionLog12721.xml" ContentType="application/vnd.openxmlformats-officedocument.spreadsheetml.revisionLog+xml"/>
  <Override PartName="/xl/revisions/revisionLog142111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133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2.xml" ContentType="application/vnd.openxmlformats-officedocument.spreadsheetml.revisionLog+xml"/>
  <Override PartName="/xl/revisions/revisionLog114311.xml" ContentType="application/vnd.openxmlformats-officedocument.spreadsheetml.revisionLog+xml"/>
  <Override PartName="/xl/revisions/revisionLog133111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421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130211.xml" ContentType="application/vnd.openxmlformats-officedocument.spreadsheetml.revisionLog+xml"/>
  <Override PartName="/xl/revisions/revisionLog1210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1194.xml" ContentType="application/vnd.openxmlformats-officedocument.spreadsheetml.revisionLog+xml"/>
  <Override PartName="/xl/revisions/revisionLog1371.xml" ContentType="application/vnd.openxmlformats-officedocument.spreadsheetml.revisionLog+xml"/>
  <Override PartName="/xl/revisions/revisionLog13011.xml" ContentType="application/vnd.openxmlformats-officedocument.spreadsheetml.revisionLog+xml"/>
  <Override PartName="/xl/revisions/revisionLog1192.xml" ContentType="application/vnd.openxmlformats-officedocument.spreadsheetml.revisionLog+xml"/>
  <Override PartName="/xl/revisions/revisionLog11141.xml" ContentType="application/vnd.openxmlformats-officedocument.spreadsheetml.revisionLog+xml"/>
  <Override PartName="/xl/revisions/revisionLog11612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1613.xml" ContentType="application/vnd.openxmlformats-officedocument.spreadsheetml.revisionLog+xml"/>
  <Override PartName="/xl/revisions/revisionLog1331.xml" ContentType="application/vnd.openxmlformats-officedocument.spreadsheetml.revisionLog+xml"/>
  <Override PartName="/docProps/core.xml" ContentType="application/vnd.openxmlformats-package.core-properties+xml"/>
  <Override PartName="/xl/revisions/revisionLog1161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142111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14311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302.xml" ContentType="application/vnd.openxmlformats-officedocument.spreadsheetml.revisionLog+xml"/>
  <Override PartName="/xl/revisions/revisionLog1143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114.xml" ContentType="application/vnd.openxmlformats-officedocument.spreadsheetml.revisionLog+xml"/>
  <Override PartName="/xl/revisions/revisionLog1331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1421.xml" ContentType="application/vnd.openxmlformats-officedocument.spreadsheetml.revisionLog+xml"/>
  <Override PartName="/xl/revisions/revisionLog11421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112.xml" ContentType="application/vnd.openxmlformats-officedocument.spreadsheetml.revisionLog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6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12411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242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213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101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22.xml" ContentType="application/vnd.openxmlformats-officedocument.spreadsheetml.revisionLog+xml"/>
  <Override PartName="/xl/revisions/revisionLog130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193.xml" ContentType="application/vnd.openxmlformats-officedocument.spreadsheetml.revisionLog+xml"/>
  <Override PartName="/xl/revisions/revisionLog13021.xml" ContentType="application/vnd.openxmlformats-officedocument.spreadsheetml.revisionLog+xml"/>
  <Override PartName="/xl/revisions/revisionLog11321.xml" ContentType="application/vnd.openxmlformats-officedocument.spreadsheetml.revisionLog+xml"/>
  <Override PartName="/xl/revisions/revisionLog1361.xml" ContentType="application/vnd.openxmlformats-officedocument.spreadsheetml.revisionLog+xml"/>
  <Override PartName="/xl/revisions/revisionLog125111.xml" ContentType="application/vnd.openxmlformats-officedocument.spreadsheetml.revisionLog+xml"/>
  <Override PartName="/xl/revisions/revisionLog1332.xml" ContentType="application/vnd.openxmlformats-officedocument.spreadsheetml.revisionLog+xml"/>
  <Override PartName="/xl/revisions/revisionLog11612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172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1921.xml" ContentType="application/vnd.openxmlformats-officedocument.spreadsheetml.revisionLog+xml"/>
  <Override PartName="/xl/revisions/revisionLog12421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0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200" windowHeight="7350"/>
  </bookViews>
  <sheets>
    <sheet name="общее" sheetId="1" r:id="rId1"/>
  </sheets>
  <definedNames>
    <definedName name="_xlnm._FilterDatabase" localSheetId="0" hidden="1">общее!$A$6:$K$290</definedName>
    <definedName name="Z_005F280F_9A8C_4D61_A462_F589D592D290_.wvu.FilterData" localSheetId="0" hidden="1">общее!$A$6:$J$346</definedName>
    <definedName name="Z_027FE178_1172_4222_AF5C_23D964AF488A_.wvu.FilterData" localSheetId="0" hidden="1">общее!$A$4:$J$6</definedName>
    <definedName name="Z_0344C8F5_CCC1_4DA4_B4BA_9CEFB0A093F3_.wvu.FilterData" localSheetId="0" hidden="1">общее!$A$6:$J$346</definedName>
    <definedName name="Z_0419BBFE_F3CF_4518_8D24_82FEA8B7DDD6_.wvu.FilterData" localSheetId="0" hidden="1">общее!$A$6:$J$524</definedName>
    <definedName name="Z_06B1F1AE_9936_453D_B440_89FD7733A859_.wvu.FilterData" localSheetId="0" hidden="1">общее!$A$6:$J$422</definedName>
    <definedName name="Z_06B33669_D909_4CD8_806F_33C009B9DF0A_.wvu.FilterData" localSheetId="0" hidden="1">общее!$A$6:$J$346</definedName>
    <definedName name="Z_08491732_1BAF_49CD_8956_D3E9C2B85304_.wvu.FilterData" localSheetId="0" hidden="1">общее!$A$6:$J$346</definedName>
    <definedName name="Z_09F33DD9_E062_4B93_90BA_A6E8876D9E62_.wvu.FilterData" localSheetId="0" hidden="1">общее!$A$4:$J$6</definedName>
    <definedName name="Z_0B19D168_858D_4BCF_80E5_C18DD77CBE9F_.wvu.FilterData" localSheetId="0" hidden="1">общее!$A$4:$J$6</definedName>
    <definedName name="Z_0BDDB9FE_C07B_4E21_8514_F3881AE78CD6_.wvu.FilterData" localSheetId="0" hidden="1">общее!$A$6:$J$346</definedName>
    <definedName name="Z_0C71E80D_0254_4693_A8EC_34A4BD1A6F73_.wvu.FilterData" localSheetId="0" hidden="1">общее!$A$4:$J$6</definedName>
    <definedName name="Z_0CBA335B_0DD8_471B_913E_91954D8A7DE8_.wvu.FilterData" localSheetId="0" hidden="1">общее!$A$6:$J$346</definedName>
    <definedName name="Z_0CBA335B_0DD8_471B_913E_91954D8A7DE8_.wvu.Rows" localSheetId="0" hidden="1">общее!#REF!</definedName>
    <definedName name="Z_0EDC1FFF_2611_4DAC_98A8_22EC25025967_.wvu.FilterData" localSheetId="0" hidden="1">общее!$A$6:$J$422</definedName>
    <definedName name="Z_0F954C44_2E2C_4880_A030_4864EA711FE0_.wvu.FilterData" localSheetId="0" hidden="1">общее!$A$6:$J$524</definedName>
    <definedName name="Z_16D4F077_2EAE_4B98_A742_A1CD9A7B633C_.wvu.FilterData" localSheetId="0" hidden="1">общее!$A$6:$J$422</definedName>
    <definedName name="Z_1748D69A_4DB3_487A_8AD7_C0B3B71D3FB6_.wvu.FilterData" localSheetId="0" hidden="1">общее!$A$4:$J$6</definedName>
    <definedName name="Z_1862B7E4_4060_4370_88AF_4829C34881B7_.wvu.FilterData" localSheetId="0" hidden="1">общее!$A$6:$J$524</definedName>
    <definedName name="Z_1BA267BF_F5D4_4EB6_B077_27E074A28B2C_.wvu.FilterData" localSheetId="0" hidden="1">общее!$A$6:$J$524</definedName>
    <definedName name="Z_1BDFBE17_25BB_4BB9_B67F_4757B39B2D64_.wvu.FilterData" localSheetId="0" hidden="1">общее!$A$6:$J$346</definedName>
    <definedName name="Z_1E3BB7AF_B756_4A0C_A2BE_D723B28D252A_.wvu.FilterData" localSheetId="0" hidden="1">общее!$A$6:$J$422</definedName>
    <definedName name="Z_2021983A_3D6E_4804_9038_C33FE9EA644F_.wvu.FilterData" localSheetId="0" hidden="1">общее!$A$6:$J$422</definedName>
    <definedName name="Z_2140268D_DEA7_466F_AE25_EAEFFE2D0081_.wvu.FilterData" localSheetId="0" hidden="1">общее!$A$4:$J$6</definedName>
    <definedName name="Z_21651801_29AF_44DA_B88B_12DD75943577_.wvu.FilterData" localSheetId="0" hidden="1">общее!$A$6:$J$422</definedName>
    <definedName name="Z_221AFC77_C97B_4D44_8163_7AA758A08BF9_.wvu.FilterData" localSheetId="0" hidden="1">общее!$A$6:$J$291</definedName>
    <definedName name="Z_221AFC77_C97B_4D44_8163_7AA758A08BF9_.wvu.PrintArea" localSheetId="0" hidden="1">общее!$A$2:$J$278</definedName>
    <definedName name="Z_221AFC77_C97B_4D44_8163_7AA758A08BF9_.wvu.PrintTitles" localSheetId="0" hidden="1">общее!$6:$6</definedName>
    <definedName name="Z_23143807_1CCE_467D_8F79_FB088A4A08A4_.wvu.FilterData" localSheetId="0" hidden="1">общее!$A$6:$J$524</definedName>
    <definedName name="Z_24F3E475_1A82_464A_A2B9_6272C75DE965_.wvu.FilterData" localSheetId="0" hidden="1">общее!$A$6:$J$524</definedName>
    <definedName name="Z_2627E621_2724_4458_A97A_DA4867CC78C7_.wvu.FilterData" localSheetId="0" hidden="1">общее!$A$6:$J$346</definedName>
    <definedName name="Z_26302507_6225_4D5F_830E_9C0EA681B1F9_.wvu.FilterData" localSheetId="0" hidden="1">общее!$A$6:$J$524</definedName>
    <definedName name="Z_2A0A5548_2EEF_4469_A03C_FA481083CE33_.wvu.FilterData" localSheetId="0" hidden="1">общее!$A$6:$J$422</definedName>
    <definedName name="Z_2A4C0749_63B0_4D48_8771_593E99B870CF_.wvu.FilterData" localSheetId="0" hidden="1">общее!$A$6:$J$422</definedName>
    <definedName name="Z_2A873CA7_D1CE_4F50_B607_3E6930776CDE_.wvu.FilterData" localSheetId="0" hidden="1">общее!$A$6:$J$346</definedName>
    <definedName name="Z_2C16AC7D_1F05_4386_90A0_A2DA4836DDE1_.wvu.FilterData" localSheetId="0" hidden="1">общее!$A$6:$J$346</definedName>
    <definedName name="Z_2C18B72E_FABC_405E_9989_871873679CB9_.wvu.FilterData" localSheetId="0" hidden="1">общее!$A$6:$J$524</definedName>
    <definedName name="Z_2D1F835C_2905_49B2_ACB0_6B5DC39ABF77_.wvu.FilterData" localSheetId="0" hidden="1">общее!$A$6:$J$524</definedName>
    <definedName name="Z_2DB33E37_AA0F_4B4B_B7C9_A11BA792B878_.wvu.FilterData" localSheetId="0" hidden="1">общее!$A$4:$J$6</definedName>
    <definedName name="Z_2E403391_C63C_4844_B760_535E5B14235D_.wvu.FilterData" localSheetId="0" hidden="1">общее!$A$6:$J$346</definedName>
    <definedName name="Z_2EA6131F_89B6_4FC5_8D3F_2E657C0F9729_.wvu.FilterData" localSheetId="0" hidden="1">общее!$A$6:$J$346</definedName>
    <definedName name="Z_3054E370_5DE4_4F07_9AEC_8E1396CAD8D6_.wvu.FilterData" localSheetId="0" hidden="1">общее!$A$6:$J$422</definedName>
    <definedName name="Z_30EAEA67_9656_4874_9B82_0AE83C45AB26_.wvu.FilterData" localSheetId="0" hidden="1">общее!$A$6:$J$422</definedName>
    <definedName name="Z_315252D1_A60E_4446_B1ED_7AE241C4BB71_.wvu.FilterData" localSheetId="0" hidden="1">общее!$A$6:$J$422</definedName>
    <definedName name="Z_322077ED_714E_4730_9121_953073B8C43F_.wvu.FilterData" localSheetId="0" hidden="1">общее!$A$6:$J$289</definedName>
    <definedName name="Z_33313D92_ACCC_472C_8066_C92558BED64F_.wvu.FilterData" localSheetId="0" hidden="1">общее!$A$6:$J$422</definedName>
    <definedName name="Z_33FCD28F_F474_4478_8228_BBE6129DFD33_.wvu.FilterData" localSheetId="0" hidden="1">общее!$A$6:$J$422</definedName>
    <definedName name="Z_36602011_6F80_4B7E_9881_FDB5866DE132_.wvu.FilterData" localSheetId="0" hidden="1">общее!$A$6:$J$524</definedName>
    <definedName name="Z_3824CD03_2F75_4531_8348_997F8B6518CE_.wvu.FilterData" localSheetId="0" hidden="1">общее!$A$6:$J$346</definedName>
    <definedName name="Z_3882A51E_FD17_4C10_93F2_F0C9B03BC730_.wvu.FilterData" localSheetId="0" hidden="1">общее!$A$6:$J$346</definedName>
    <definedName name="Z_39B9868C_0524_4A04_B50B_22CB89138F2C_.wvu.FilterData" localSheetId="0" hidden="1">общее!$A$6:$J$346</definedName>
    <definedName name="Z_3A3D386F_BF44_4CDF_AECB_A030233CF3BE_.wvu.FilterData" localSheetId="0" hidden="1">общее!$A$6:$J$524</definedName>
    <definedName name="Z_3B5575E9_696E_4E1F_8BBE_8483CF318052_.wvu.FilterData" localSheetId="0" hidden="1">общее!$A$4:$J$6</definedName>
    <definedName name="Z_3B5575E9_696E_4E1F_8BBE_8483CF318052_.wvu.PrintArea" localSheetId="0" hidden="1">общее!$A$2:$J$278</definedName>
    <definedName name="Z_3B5575E9_696E_4E1F_8BBE_8483CF318052_.wvu.PrintTitles" localSheetId="0" hidden="1">общее!$6:$6</definedName>
    <definedName name="Z_3F669C1C_24D3_4C3D_9A16_6C0219D100D3_.wvu.FilterData" localSheetId="0" hidden="1">общее!$A$4:$J$6</definedName>
    <definedName name="Z_40F66B3F_B1A0_4660_B7EC_2C8F1BD66B34_.wvu.FilterData" localSheetId="0" hidden="1">общее!$A$6:$J$422</definedName>
    <definedName name="Z_429899D9_5B00_46A4_8670_9042E5D6B3B9_.wvu.FilterData" localSheetId="0" hidden="1">общее!$A$6:$J$422</definedName>
    <definedName name="Z_429AA136_6142_4A99_977B_8067300179C4_.wvu.FilterData" localSheetId="0" hidden="1">общее!$A$6:$J$422</definedName>
    <definedName name="Z_43369FCC_2CCA_4665_99C7_275B440DE937_.wvu.FilterData" localSheetId="0" hidden="1">общее!$A$6:$J$346</definedName>
    <definedName name="Z_452C56A1_7A56_4ADE_A5CF_E260228787E3_.wvu.FilterData" localSheetId="0" hidden="1">общее!$A$4:$J$6</definedName>
    <definedName name="Z_452C56A1_7A56_4ADE_A5CF_E260228787E3_.wvu.PrintArea" localSheetId="0" hidden="1">общее!$A$2:$J$278</definedName>
    <definedName name="Z_452C56A1_7A56_4ADE_A5CF_E260228787E3_.wvu.PrintTitles" localSheetId="0" hidden="1">общее!$6:$6</definedName>
    <definedName name="Z_471079C8_6E8B_4088_8968_A7D0C5B8653D_.wvu.FilterData" localSheetId="0" hidden="1">общее!$A$6:$J$524</definedName>
    <definedName name="Z_47250A82_9F08_48A3_99F5_B1354F557BF5_.wvu.FilterData" localSheetId="0" hidden="1">общее!$A$6:$J$346</definedName>
    <definedName name="Z_48783A06_63D3_427A_A6E9_9592F9D916F6_.wvu.FilterData" localSheetId="0" hidden="1">общее!$A$6:$J$346</definedName>
    <definedName name="Z_4910244A_FD97_43F8_8121_7A39DEE7F6C3_.wvu.FilterData" localSheetId="0" hidden="1">общее!$A$6:$J$346</definedName>
    <definedName name="Z_495617EB_A9DC_44E1_A455_3D0079645590_.wvu.FilterData" localSheetId="0" hidden="1">общее!$A$6:$J$422</definedName>
    <definedName name="Z_4C9A721B_C5BE_4E52_A18E_0730E1D3B8FE_.wvu.FilterData" localSheetId="0" hidden="1">общее!$A$6:$J$422</definedName>
    <definedName name="Z_4CD9C922_19B5_419E_BD84_E209894B16C0_.wvu.FilterData" localSheetId="0" hidden="1">общее!$A$6:$J$422</definedName>
    <definedName name="Z_505D733E_455F_46B4_ACCC_4F218E555D81_.wvu.FilterData" localSheetId="0" hidden="1">общее!$A$6:$J$524</definedName>
    <definedName name="Z_5152B790_6528_48A7_ACFA_991FA35A233D_.wvu.FilterData" localSheetId="0" hidden="1">общее!$A$6:$J$346</definedName>
    <definedName name="Z_527D5B17_7578_4A0E_8233_A8DD6DE458C2_.wvu.FilterData" localSheetId="0" hidden="1">общее!$A$6:$J$422</definedName>
    <definedName name="Z_53234816_0120_4392_94AB_599CEA5C30B9_.wvu.FilterData" localSheetId="0" hidden="1">общее!$A$6:$J$524</definedName>
    <definedName name="Z_5512C256_B576_4E26_8E01_289925B9D9C4_.wvu.FilterData" localSheetId="0" hidden="1">общее!$A$4:$J$6</definedName>
    <definedName name="Z_57216EB5_F285_4D3D_8804_F4C1447258E5_.wvu.FilterData" localSheetId="0" hidden="1">общее!$A$6:$J$422</definedName>
    <definedName name="Z_59F9E859_7DBE_4B96_A969_63ADA1E07BFE_.wvu.FilterData" localSheetId="0" hidden="1">общее!$A$6:$J$346</definedName>
    <definedName name="Z_5A17F74F_9F13_46B8_8433_8D22469D4185_.wvu.FilterData" localSheetId="0" hidden="1">общее!$A$6:$J$524</definedName>
    <definedName name="Z_5D9BE3B7_C618_47DB_8F0E_D1DDB1705E6B_.wvu.FilterData" localSheetId="0" hidden="1">общее!$A$4:$J$6</definedName>
    <definedName name="Z_5EEB5DC5_097B_47D6_81BA_F19E1000B57E_.wvu.FilterData" localSheetId="0" hidden="1">общее!$A$6:$J$422</definedName>
    <definedName name="Z_5EEB5DC5_097B_47D6_81BA_F19E1000B57E_.wvu.PrintArea" localSheetId="0" hidden="1">общее!$A$2:$J$278</definedName>
    <definedName name="Z_5EEB5DC5_097B_47D6_81BA_F19E1000B57E_.wvu.PrintTitles" localSheetId="0" hidden="1">общее!$6:$6</definedName>
    <definedName name="Z_60012CAC_965D_4CFC_93A4_5CCD711B12F0_.wvu.FilterData" localSheetId="0" hidden="1">общее!$A$4:$J$6</definedName>
    <definedName name="Z_6149D971_6896_4099_83EB_61159C951281_.wvu.FilterData" localSheetId="0" hidden="1">общее!$A$6:$J$422</definedName>
    <definedName name="Z_65CADE76_9E13_43BF_B11F_E308EC288263_.wvu.FilterData" localSheetId="0" hidden="1">общее!$A$6:$J$422</definedName>
    <definedName name="Z_675C859F_867B_4E3E_8283_3B2C94BFA5E5_.wvu.FilterData" localSheetId="0" hidden="1">общее!$A$6:$J$291</definedName>
    <definedName name="Z_68CBFC64_03A4_4F74_B34E_EE1DB915A668_.wvu.FilterData" localSheetId="0" hidden="1">общее!$A$6:$J$346</definedName>
    <definedName name="Z_6A002B8B_DF15_47FE_8548_D0F88EB4EB77_.wvu.FilterData" localSheetId="0" hidden="1">общее!$A$6:$J$346</definedName>
    <definedName name="Z_6AE5F3A0_C632_4594_A73E_9DFBAB3F48DD_.wvu.FilterData" localSheetId="0" hidden="1">общее!$A$6:$J$346</definedName>
    <definedName name="Z_6DB878EC_F0AA_4EE0_8DBD_0D2F2413D073_.wvu.FilterData" localSheetId="0" hidden="1">общее!$A$6:$J$422</definedName>
    <definedName name="Z_7012C998_533E_4EDC_995F_53A252D8A143_.wvu.FilterData" localSheetId="0" hidden="1">общее!$A$6:$J$346</definedName>
    <definedName name="Z_713A662A_DFDD_43FB_A56E_1E210432D89D_.wvu.FilterData" localSheetId="0" hidden="1">общее!$A$6:$J$346</definedName>
    <definedName name="Z_716F213C_8FDB_4E7E_934B_B03987478AAA_.wvu.FilterData" localSheetId="0" hidden="1">общее!$A$6:$J$346</definedName>
    <definedName name="Z_72615B4A_0666_48DC_B3A0_332799C5347B_.wvu.FilterData" localSheetId="0" hidden="1">общее!$A$4:$J$6</definedName>
    <definedName name="Z_72EDDA2C_BFF2_4D48_A13B_2B9C46213374_.wvu.FilterData" localSheetId="0" hidden="1">общее!$A$6:$J$422</definedName>
    <definedName name="Z_743F23AC_8B5C_40B6_9ADD_B2B54B0B36A7_.wvu.FilterData" localSheetId="0" hidden="1">общее!$A$6:$J$422</definedName>
    <definedName name="Z_746B9BA0_2CAB_416E_B194_EC52DB1EC742_.wvu.FilterData" localSheetId="0" hidden="1">общее!$A$6:$J$422</definedName>
    <definedName name="Z_768BA9CF_2122_41A7_8903_ECE3A54B69F8_.wvu.FilterData" localSheetId="0" hidden="1">общее!$A$6:$J$524</definedName>
    <definedName name="Z_78D70EA8_5249_4DAA_AE4A_2D8FFFD697D9_.wvu.FilterData" localSheetId="0" hidden="1">общее!$A$6:$J$422</definedName>
    <definedName name="Z_795D5ECF_BF90_4F3E_A74E_B1A55C8421F2_.wvu.FilterData" localSheetId="0" hidden="1">общее!$A$6:$J$422</definedName>
    <definedName name="Z_7A2B4F7E_E736_4CE4_ACAF_AB2E1CDC2BED_.wvu.FilterData" localSheetId="0" hidden="1">общее!$A$6:$J$346</definedName>
    <definedName name="Z_7A936B14_3168_4319_80EC_9AB0E1E51913_.wvu.FilterData" localSheetId="0" hidden="1">общее!$A$6:$J$422</definedName>
    <definedName name="Z_7C69758B_CDC9_4874_B714_8DA98D7197DD_.wvu.FilterData" localSheetId="0" hidden="1">общее!$A$6:$J$422</definedName>
    <definedName name="Z_7C74E095_428E_48E8_A71D_0600250A46E8_.wvu.FilterData" localSheetId="0" hidden="1">общее!$A$6:$J$346</definedName>
    <definedName name="Z_7E5CD23C_5346_4E9D_BFA0_035B6BA3097B_.wvu.FilterData" localSheetId="0" hidden="1">общее!$A$6:$J$291</definedName>
    <definedName name="Z_7E83462C_2646_43F5_BA25_2D4B100EBEB1_.wvu.FilterData" localSheetId="0" hidden="1">общее!$A$6:$J$346</definedName>
    <definedName name="Z_7EDDA008_F905_436E_A980_951BDACDA577_.wvu.FilterData" localSheetId="0" hidden="1">общее!$A$4:$J$6</definedName>
    <definedName name="Z_7F2FA179_7E75_4D04_9C08_383F9EAE36E4_.wvu.FilterData" localSheetId="0" hidden="1">общее!$A$6:$J$422</definedName>
    <definedName name="Z_7F311C52_3815_4334_BC86_EFE1D9CF838D_.wvu.FilterData" localSheetId="0" hidden="1">общее!$A$6:$J$289</definedName>
    <definedName name="Z_81AB0083_9AC8_46E5_8989_3683179BE2CD_.wvu.FilterData" localSheetId="0" hidden="1">общее!$A$6:$J$346</definedName>
    <definedName name="Z_82778C3B_E039_40FB_9D6E_6C955809D3AF_.wvu.FilterData" localSheetId="0" hidden="1">общее!$A$6:$J$422</definedName>
    <definedName name="Z_82F7123C_C030_4534_8B46_822C4EBC62EC_.wvu.FilterData" localSheetId="0" hidden="1">общее!$A$6:$J$524</definedName>
    <definedName name="Z_82F7E495_211B_4D53_B382_DE1C7FAF3376_.wvu.FilterData" localSheetId="0" hidden="1">общее!$A$6:$J$524</definedName>
    <definedName name="Z_84AB9039_6109_4932_AA14_522BD4A30F0B_.wvu.FilterData" localSheetId="0" hidden="1">общее!$A$6:$J$346</definedName>
    <definedName name="Z_85BFB728_94F1_4323_ACC8_9456F845AE11_.wvu.FilterData" localSheetId="0" hidden="1">общее!$A$6:$J$422</definedName>
    <definedName name="Z_85CA5D27_9304_4004_A8E8_6687AFFCC00A_.wvu.FilterData" localSheetId="0" hidden="1">общее!$A$6:$J$346</definedName>
    <definedName name="Z_868786DC_4C96_45F5_A272_3E03D4B934A0_.wvu.FilterData" localSheetId="0" hidden="1">общее!$A$6:$K$290</definedName>
    <definedName name="Z_8712F0EA_8AFD_45F0_99A0_31E181367C18_.wvu.FilterData" localSheetId="0" hidden="1">общее!$A$4:$J$6</definedName>
    <definedName name="Z_87307EED_7277_4B82_83B9_FD6EFB33210A_.wvu.FilterData" localSheetId="0" hidden="1">общее!$A$6:$J$422</definedName>
    <definedName name="Z_8AD8908B_5409_470D_AEE7_01A535707576_.wvu.FilterData" localSheetId="0" hidden="1">общее!$A$6:$J$346</definedName>
    <definedName name="Z_8BA1F70D_2590_40B0_8F4D_CC37D4F962D2_.wvu.FilterData" localSheetId="0" hidden="1">общее!$A$6:$J$422</definedName>
    <definedName name="Z_8DA01475_C6A0_4A19_B7EB_B1C704431492_.wvu.FilterData" localSheetId="0" hidden="1">общее!$A$6:$J$346</definedName>
    <definedName name="Z_8E60DEEE_B29D_4EEA_B25A_DB1975B13507_.wvu.FilterData" localSheetId="0" hidden="1">общее!$A$6:$J$524</definedName>
    <definedName name="Z_8F5BBF1A_FC79_4BB3_97F0_50B619130E26_.wvu.FilterData" localSheetId="0" hidden="1">общее!$A$6:$J$346</definedName>
    <definedName name="Z_8FB1E024_9866_4CAD_B900_0CCFEA27B234_.wvu.FilterData" localSheetId="0" hidden="1">общее!$A$6:$J$346</definedName>
    <definedName name="Z_8FB1E024_9866_4CAD_B900_0CCFEA27B234_.wvu.PrintArea" localSheetId="0" hidden="1">общее!$A$2:$J$278</definedName>
    <definedName name="Z_8FB1E024_9866_4CAD_B900_0CCFEA27B234_.wvu.PrintTitles" localSheetId="0" hidden="1">общее!$6:$6</definedName>
    <definedName name="Z_90104242_D578_485A_91E2_ACB42B11755F_.wvu.FilterData" localSheetId="0" hidden="1">общее!$A$6:$J$422</definedName>
    <definedName name="Z_90518B97_7307_4173_A97E_975285B914B1_.wvu.FilterData" localSheetId="0" hidden="1">общее!$A$6:$J$346</definedName>
    <definedName name="Z_925CFE27_E1C6_48F7_AA2E_4E47C240CFE1_.wvu.FilterData" localSheetId="0" hidden="1">общее!$A$6:$J$346</definedName>
    <definedName name="Z_93443DB4_16CC_4115_8132_074F13427393_.wvu.FilterData" localSheetId="0" hidden="1">общее!$A$6:$J$289</definedName>
    <definedName name="Z_93A13551_3E8E_4065_89A7_310AA9E7AE54_.wvu.FilterData" localSheetId="0" hidden="1">общее!$A$6:$J$422</definedName>
    <definedName name="Z_94F9C593_9DE2_4EC4_AFA3_39D38CF2BB33_.wvu.FilterData" localSheetId="0" hidden="1">общее!$A$6:$J$289</definedName>
    <definedName name="Z_95A7493F_2B11_406A_BB91_458FD9DC3BAE_.wvu.FilterData" localSheetId="0" hidden="1">общее!$A$6:$J$291</definedName>
    <definedName name="Z_95A7493F_2B11_406A_BB91_458FD9DC3BAE_.wvu.PrintArea" localSheetId="0" hidden="1">общее!$A$2:$J$278</definedName>
    <definedName name="Z_95A7493F_2B11_406A_BB91_458FD9DC3BAE_.wvu.PrintTitles" localSheetId="0" hidden="1">общее!$6:$6</definedName>
    <definedName name="Z_966D3932_E429_4C59_AC55_697D9EEA620A_.wvu.FilterData" localSheetId="0" hidden="1">общее!$A$6:$K$290</definedName>
    <definedName name="Z_966D3932_E429_4C59_AC55_697D9EEA620A_.wvu.PrintArea" localSheetId="0" hidden="1">общее!$A$1:$J$290</definedName>
    <definedName name="Z_966D3932_E429_4C59_AC55_697D9EEA620A_.wvu.PrintTitles" localSheetId="0" hidden="1">общее!$6:$6</definedName>
    <definedName name="Z_967F1A8A_48DD_4277_A863_3849576B72D0_.wvu.FilterData" localSheetId="0" hidden="1">общее!$A$6:$J$346</definedName>
    <definedName name="Z_998E5F34_5F22_456C_AF6B_44B849DA5E75_.wvu.FilterData" localSheetId="0" hidden="1">общее!$A$6:$J$289</definedName>
    <definedName name="Z_9BFA17BE_4413_48EA_8DFA_9D7972E1D966_.wvu.FilterData" localSheetId="0" hidden="1">общее!$A$6:$J$346</definedName>
    <definedName name="Z_9DB42EA6_6F33_4055_AFFC_2CB330A83BF6_.wvu.FilterData" localSheetId="0" hidden="1">общее!$A$6:$J$289</definedName>
    <definedName name="Z_9E613866_5B9C_47D7_AFA4_58928D3C6E62_.wvu.FilterData" localSheetId="0" hidden="1">общее!$A$6:$J$346</definedName>
    <definedName name="Z_9EB09BA5_1A06_464B_9D4E_3EF1374F6659_.wvu.FilterData" localSheetId="0" hidden="1">общее!$A$6:$J$289</definedName>
    <definedName name="Z_9FE2B88C_FF56_4DEE_8B84_1ADFBBB1D084_.wvu.FilterData" localSheetId="0" hidden="1">общее!$A$6:$J$524</definedName>
    <definedName name="Z_A274E916_0616_4798_8975_3911D43C14F5_.wvu.FilterData" localSheetId="0" hidden="1">общее!$A$6:$J$422</definedName>
    <definedName name="Z_A330E7CE_1B63_4807_AC38_5251AE03B568_.wvu.FilterData" localSheetId="0" hidden="1">общее!$A$6:$J$524</definedName>
    <definedName name="Z_A5BD67D1_5F1C_472E_9385_9177CF38402F_.wvu.FilterData" localSheetId="0" hidden="1">общее!$A$6:$J$346</definedName>
    <definedName name="Z_A600D8D5_C13F_49F2_9D2C_FC8EA32AC551_.wvu.FilterData" localSheetId="0" hidden="1">общее!$A$6:$J$524</definedName>
    <definedName name="Z_A600D8D5_C13F_49F2_9D2C_FC8EA32AC551_.wvu.PrintTitles" localSheetId="0" hidden="1">общее!$6:$6</definedName>
    <definedName name="Z_A75085A3_4AC1_49B5_8DC1_19942A878723_.wvu.FilterData" localSheetId="0" hidden="1">общее!$A$6:$J$422</definedName>
    <definedName name="Z_A9CB6613_36BA_46BF_9FA8_AEAB37393612_.wvu.FilterData" localSheetId="0" hidden="1">общее!$A$6:$J$346</definedName>
    <definedName name="Z_AA3BE0DE_1363_4DDA_934E_FD9CAE988533_.wvu.FilterData" localSheetId="0" hidden="1">общее!$A$6:$J$422</definedName>
    <definedName name="Z_AA5DB17E_D4B9_49C8_96A5_D22053C6C5B1_.wvu.FilterData" localSheetId="0" hidden="1">общее!$A$6:$J$346</definedName>
    <definedName name="Z_ACBA7AB7_E5BF_4817_ACF6_DA5FB388AD46_.wvu.FilterData" localSheetId="0" hidden="1">общее!$A$6:$J$422</definedName>
    <definedName name="Z_AEABEE2C_6038_47D9_81A7_15110E43218C_.wvu.FilterData" localSheetId="0" hidden="1">общее!$A$6:$J$422</definedName>
    <definedName name="Z_B0CF427B_E64B_46A6_97A4_9B49090FE4BE_.wvu.FilterData" localSheetId="0" hidden="1">общее!$A$6:$J$422</definedName>
    <definedName name="Z_B2319D0F_B5B7_4B85_B31D_3FEB7916998F_.wvu.FilterData" localSheetId="0" hidden="1">общее!$A$6:$J$524</definedName>
    <definedName name="Z_B4997D58_BD25_4440_9383_3C887D277BCF_.wvu.FilterData" localSheetId="0" hidden="1">общее!$A$6:$J$422</definedName>
    <definedName name="Z_B55746B5_6CDF_443B_8C7F_8F8A1DC5562E_.wvu.FilterData" localSheetId="0" hidden="1">общее!$A$6:$J$524</definedName>
    <definedName name="Z_B607774B_B68E_4DBE_B4D4_274DD101B3B3_.wvu.FilterData" localSheetId="0" hidden="1">общее!$A$4:$J$6</definedName>
    <definedName name="Z_B637BC8F_E49F_4D36_BA7E_87587BAEF462_.wvu.FilterData" localSheetId="0" hidden="1">общее!$A$6:$J$422</definedName>
    <definedName name="Z_B8AC68F9_618C_4990_B101_9BD7FB1FCD22_.wvu.FilterData" localSheetId="0" hidden="1">общее!$A$4:$J$6</definedName>
    <definedName name="Z_B9D2896B_3D46_4E80_A333_D35EE8923B5F_.wvu.FilterData" localSheetId="0" hidden="1">общее!$A$6:$J$346</definedName>
    <definedName name="Z_BA1D743D_8CD7_4C01_B0E4_1729D2189C73_.wvu.FilterData" localSheetId="0" hidden="1">общее!$A$6:$J$346</definedName>
    <definedName name="Z_BB4DF29A_3635_4350_9E09_BBEF363FC239_.wvu.FilterData" localSheetId="0" hidden="1">общее!$A$4:$J$6</definedName>
    <definedName name="Z_BC4BF63E_98F8_4CE0_B0DE_A2A71C291EFE_.wvu.FilterData" localSheetId="0" hidden="1">общее!$A$6:$J$346</definedName>
    <definedName name="Z_BE1C4A44_01B5_4ECE_8D55_C71095D37032_.wvu.FilterData" localSheetId="0" hidden="1">общее!$A$6:$J$346</definedName>
    <definedName name="Z_BED4F540_47A7_459B_8414_21EF84302EA3_.wvu.FilterData" localSheetId="0" hidden="1">общее!$A$6:$J$422</definedName>
    <definedName name="Z_BF36043A_AFA1_4ED6_B54F_F4173C55E31C_.wvu.FilterData" localSheetId="0" hidden="1">общее!$A$6:$J$422</definedName>
    <definedName name="Z_BF57B08F_2B48_4EE9_9ADD_06D6906608C1_.wvu.FilterData" localSheetId="0" hidden="1">общее!$A$6:$J$524</definedName>
    <definedName name="Z_C105019C_D493_4AF2_B08B_98003C4FEF9B_.wvu.FilterData" localSheetId="0" hidden="1">общее!$A$6:$J$422</definedName>
    <definedName name="Z_C172C42A_B6A9_490D_905B_14F6BA2DCBCA_.wvu.FilterData" localSheetId="0" hidden="1">общее!$A$6:$J$346</definedName>
    <definedName name="Z_C32A6808_4BDA_43E4_ACD1_1B0FCC0DA219_.wvu.FilterData" localSheetId="0" hidden="1">общее!$A$6:$J$422</definedName>
    <definedName name="Z_C343756C_7EBC_41EB_89B6_11C31F46AD7D_.wvu.FilterData" localSheetId="0" hidden="1">общее!$A$6:$J$422</definedName>
    <definedName name="Z_C4269454_1D3D_4937_A7DB_6BFDB690E1BF_.wvu.FilterData" localSheetId="0" hidden="1">общее!$A$6:$J$422</definedName>
    <definedName name="Z_C4A91C4C_4FDF_4528_B780_BABD8261F89B_.wvu.FilterData" localSheetId="0" hidden="1">общее!$A$6:$J$289</definedName>
    <definedName name="Z_C5AC499E_0359_4E1F_94CE_578AF2A54734_.wvu.FilterData" localSheetId="0" hidden="1">общее!$A$6:$J$524</definedName>
    <definedName name="Z_C5DD2CEF_6DC9_42B9_B991_658B57CBD712_.wvu.FilterData" localSheetId="0" hidden="1">общее!$A$6:$J$524</definedName>
    <definedName name="Z_C7FD81BD_691B_4A89_96A0_CDABC50081E4_.wvu.FilterData" localSheetId="0" hidden="1">общее!$A$6:$J$422</definedName>
    <definedName name="Z_C8489D43_32B9_4349_973B_9C94F0536721_.wvu.FilterData" localSheetId="0" hidden="1">общее!$A$6:$J$524</definedName>
    <definedName name="Z_C920DB58_DB5D_4286_8169_C2AA2ED89A9A_.wvu.FilterData" localSheetId="0" hidden="1">общее!$A$6:$J$346</definedName>
    <definedName name="Z_CC0A6F72_A956_4FF0_A9CF_B2F133844683_.wvu.FilterData" localSheetId="0" hidden="1">общее!$A$6:$J$422</definedName>
    <definedName name="Z_CF069AD8_C6E4_40EE_85C1_CD44D38BC77F_.wvu.FilterData" localSheetId="0" hidden="1">общее!$A$6:$J$289</definedName>
    <definedName name="Z_CF1EFC15_1276_44E9_B8E0_6069FE1FC094_.wvu.FilterData" localSheetId="0" hidden="1">общее!$A$6:$J$422</definedName>
    <definedName name="Z_CFB0A04F_563D_4D2B_BCD3_ACFCDC70E584_.wvu.FilterData" localSheetId="0" hidden="1">общее!$A$6:$J$346</definedName>
    <definedName name="Z_CFB0A04F_563D_4D2B_BCD3_ACFCDC70E584_.wvu.Rows" localSheetId="0" hidden="1">общее!$7:$89,общее!$91:$103</definedName>
    <definedName name="Z_CFD58EC5_F475_4F0C_8822_861C497EA100_.wvu.FilterData" localSheetId="0" hidden="1">общее!$A$6:$J$291</definedName>
    <definedName name="Z_CFD58EC5_F475_4F0C_8822_861C497EA100_.wvu.PrintArea" localSheetId="0" hidden="1">общее!$A$1:$J$291</definedName>
    <definedName name="Z_CFD58EC5_F475_4F0C_8822_861C497EA100_.wvu.PrintTitles" localSheetId="0" hidden="1">общее!$6:$6</definedName>
    <definedName name="Z_CFD58EC5_F475_4F0C_8822_861C497EA100_.wvu.Rows" localSheetId="0" hidden="1">общее!$221:$224,общее!$226:$231</definedName>
    <definedName name="Z_D0621073_25BE_47D7_AC33_51146458D41C_.wvu.FilterData" localSheetId="0" hidden="1">общее!$A$6:$J$346</definedName>
    <definedName name="Z_D10FBD64_4601_40D8_BA69_F0EA6D3ED846_.wvu.FilterData" localSheetId="0" hidden="1">общее!$A$6:$J$346</definedName>
    <definedName name="Z_D14B1F1D_6F0E_49B1_92FB_6E5D79228E22_.wvu.FilterData" localSheetId="0" hidden="1">общее!$A$6:$J$422</definedName>
    <definedName name="Z_D3BF9972_335A_4BF6_985A_3FAFB12859F0_.wvu.FilterData" localSheetId="0" hidden="1">общее!$A$6:$J$346</definedName>
    <definedName name="Z_D3FC038B_D1F5_4CDD_BF89_B0BF2773CD42_.wvu.FilterData" localSheetId="0" hidden="1">общее!$A$4:$J$6</definedName>
    <definedName name="Z_D4E8D1A3_1CF7_4E9F_8E3E_76E99A013BCC_.wvu.FilterData" localSheetId="0" hidden="1">общее!$A$6:$J$422</definedName>
    <definedName name="Z_D5681C61_0984_4C5B_9D67_8EE316AD015C_.wvu.FilterData" localSheetId="0" hidden="1">общее!$A$6:$J$422</definedName>
    <definedName name="Z_D64EF95C_79C4_46AC_AC41_4006BE2579BA_.wvu.FilterData" localSheetId="0" hidden="1">общее!$A$6:$J$422</definedName>
    <definedName name="Z_D6C9B499_8D30_4283_AE2A_B58ABDEBA548_.wvu.FilterData" localSheetId="0" hidden="1">общее!$A$6:$J$524</definedName>
    <definedName name="Z_D99C893A_0D9F_4F69_B1E5_4BCEB72F4291_.wvu.FilterData" localSheetId="0" hidden="1">общее!$A$4:$J$6</definedName>
    <definedName name="Z_DB146771_765B_4EDB_AC76_D56707AD72CF_.wvu.FilterData" localSheetId="0" hidden="1">общее!$A$6:$J$422</definedName>
    <definedName name="Z_DBF8F6A4_7388_4C5F_8609_AD47282385A6_.wvu.FilterData" localSheetId="0" hidden="1">общее!$A$6:$J$524</definedName>
    <definedName name="Z_DE0623D9_75DF_4C41_AF3E_5381C2A8629F_.wvu.FilterData" localSheetId="0" hidden="1">общее!$A$6:$J$422</definedName>
    <definedName name="Z_DFF3F719_2855_42BC_ACEB_8441420613B1_.wvu.FilterData" localSheetId="0" hidden="1">общее!$A$6:$J$346</definedName>
    <definedName name="Z_E147D13D_D04D_431E_888C_5A9AE670FC44_.wvu.FilterData" localSheetId="0" hidden="1">общее!$A$4:$J$6</definedName>
    <definedName name="Z_E147D13D_D04D_431E_888C_5A9AE670FC44_.wvu.PrintTitles" localSheetId="0" hidden="1">общее!$6:$6</definedName>
    <definedName name="Z_E1663454_FD8A_4EB7_8B04_ADE04D736B77_.wvu.FilterData" localSheetId="0" hidden="1">общее!$A$6:$J$422</definedName>
    <definedName name="Z_E3334516_B3FD_45B9_AB64_DFED61082F84_.wvu.FilterData" localSheetId="0" hidden="1">общее!$A$6:$J$422</definedName>
    <definedName name="Z_E3983C1A_AB41_491B_B4D8_ECB97796B009_.wvu.FilterData" localSheetId="0" hidden="1">общее!$A$6:$J$422</definedName>
    <definedName name="Z_E418290D_2076_47BD_8438_6673CF24E35A_.wvu.FilterData" localSheetId="0" hidden="1">общее!$A$6:$J$422</definedName>
    <definedName name="Z_EA8E6D18_68D7_4389_88CB_3C3027AB668A_.wvu.FilterData" localSheetId="0" hidden="1">общее!$A$6:$J$524</definedName>
    <definedName name="Z_ED5AC437_1F65_441E_BBEA_F88D9FEA1BA8_.wvu.FilterData" localSheetId="0" hidden="1">общее!$A$6:$J$346</definedName>
    <definedName name="Z_EE3611DB_BB9A_42C8_98CA_2B323AB8FB7B_.wvu.FilterData" localSheetId="0" hidden="1">общее!$A$6:$J$422</definedName>
    <definedName name="Z_EF32CA8F_131B_41F0_AA31_167807ADE2D4_.wvu.FilterData" localSheetId="0" hidden="1">общее!$A$6:$J$524</definedName>
    <definedName name="Z_EFD63851_2976_4987_8539_F3FE3A991088_.wvu.FilterData" localSheetId="0" hidden="1">общее!$A$6:$J$422</definedName>
    <definedName name="Z_F06ACB63_A424_47E0_8092_CCE891CCD225_.wvu.FilterData" localSheetId="0" hidden="1">общее!$A$4:$J$6</definedName>
    <definedName name="Z_F14D494F_E5E8_4E8F_99A5_E5D0EE7C4CD1_.wvu.FilterData" localSheetId="0" hidden="1">общее!$A$6:$J$346</definedName>
    <definedName name="Z_F35C19AC_1AD8_4B98_9E5C_812DA7490AFD_.wvu.FilterData" localSheetId="0" hidden="1">общее!$A$6:$J$346</definedName>
    <definedName name="Z_F5149A81_C534_4D57_8E28_ACCC96AC9AC3_.wvu.FilterData" localSheetId="0" hidden="1">общее!$A$6:$J$422</definedName>
    <definedName name="Z_F5211A6A_EE37_46DC_9C2C_FBE0CAB7604C_.wvu.FilterData" localSheetId="0" hidden="1">общее!$A$4:$J$6</definedName>
    <definedName name="Z_F6991520_2C3B_4C21_9197_8515F05E79C7_.wvu.FilterData" localSheetId="0" hidden="1">общее!$A$6:$J$422</definedName>
    <definedName name="Z_F73173ED_9D02_4835_8031_F71A7D33ECA6_.wvu.FilterData" localSheetId="0" hidden="1">общее!$A$6:$J$524</definedName>
    <definedName name="Z_F9324F9E_6E0D_484A_B1A6_F87CCAA93894_.wvu.FilterData" localSheetId="0" hidden="1">общее!$A$6:$J$346</definedName>
    <definedName name="Z_F9544812_EB32_433B_BB14_D909670E9E5D_.wvu.FilterData" localSheetId="0" hidden="1">общее!$A$6:$J$346</definedName>
    <definedName name="Z_F9CD2061_D224_494A_B06D_1C81E6930B04_.wvu.FilterData" localSheetId="0" hidden="1">общее!$A$6:$J$289</definedName>
    <definedName name="Z_F9D2B861_A6DF_4E58_9205_20667B07345D_.wvu.FilterData" localSheetId="0" hidden="1">общее!$A$6:$J$422</definedName>
    <definedName name="Z_FA039D92_C83F_438E_BA9D_917452CA1B7F_.wvu.FilterData" localSheetId="0" hidden="1">общее!$A$6:$J$346</definedName>
    <definedName name="Z_FF1C8053_6325_4562_BDE7_81A6D9BCDD2B_.wvu.FilterData" localSheetId="0" hidden="1">общее!$A$6:$J$289</definedName>
    <definedName name="Z_FFB47FFE_A5E4_419A_BD39_DDC70DF4F5D4_.wvu.FilterData" localSheetId="0" hidden="1">общее!$A$6:$J$346</definedName>
  </definedNames>
  <calcPr calcId="124519"/>
  <customWorkbookViews>
    <customWorkbookView name="user - Личное представление" guid="{868786DC-4C96-45F5-A272-3E03D4B934A0}" mergeInterval="0" personalView="1" maximized="1" xWindow="1" yWindow="1" windowWidth="1920" windowHeight="850" activeSheetId="1"/>
    <customWorkbookView name="User416a - Личное представление" guid="{CFD58EC5-F475-4F0C-8822-861C497EA100}" mergeInterval="0" personalView="1" maximized="1" xWindow="1" yWindow="1" windowWidth="1920" windowHeight="850" tabRatio="563" activeSheetId="1"/>
    <customWorkbookView name="User459c - Личное представление" guid="{84AB9039-6109-4932-AA14-522BD4A30F0B}" mergeInterval="0" personalView="1" maximized="1" xWindow="1" yWindow="1" windowWidth="1920" windowHeight="802" activeSheetId="1"/>
    <customWorkbookView name="User_569 - Личное представление" guid="{68CBFC64-03A4-4F74-B34E-EE1DB915A668}" mergeInterval="0" personalView="1" maximized="1" xWindow="1" yWindow="1" windowWidth="1885" windowHeight="801" activeSheetId="1"/>
    <customWorkbookView name="User465d - Личное представление" guid="{D0621073-25BE-47D7-AC33-51146458D41C}" mergeInterval="0" personalView="1" maximized="1" xWindow="1" yWindow="1" windowWidth="1920" windowHeight="850" activeSheetId="1"/>
    <customWorkbookView name="user565f - Личное представление" guid="{713A662A-DFDD-43FB-A56E-1E210432D89D}" mergeInterval="0" personalView="1" maximized="1" xWindow="1" yWindow="1" windowWidth="1920" windowHeight="850" activeSheetId="1"/>
    <customWorkbookView name="User463d - Личное представление" guid="{F9324F9E-6E0D-484A-B1A6-F87CCAA93894}" mergeInterval="0" personalView="1" maximized="1" xWindow="1" yWindow="1" windowWidth="1920" windowHeight="850" activeSheetId="1"/>
    <customWorkbookView name="User416b - Личное представление" guid="{90518B97-7307-4173-A97E-975285B914B1}" mergeInterval="0" personalView="1" maximized="1" xWindow="1" yWindow="1" windowWidth="1920" windowHeight="850" activeSheetId="1"/>
    <customWorkbookView name="user465a - Личное представление" guid="{EF32CA8F-131B-41F0-AA31-167807ADE2D4}" mergeInterval="0" personalView="1" maximized="1" xWindow="1" yWindow="1" windowWidth="1916" windowHeight="850" activeSheetId="1"/>
    <customWorkbookView name="User465e - Личное представление" guid="{2C18B72E-FABC-405E-9989-871873679CB9}" mergeInterval="0" personalView="1" maximized="1" xWindow="1" yWindow="1" windowWidth="1920" windowHeight="850" activeSheetId="1"/>
    <customWorkbookView name="User563b - Личное представление" guid="{8112C56A-816E-41B5-AC5C-5C34336EE27C}" mergeInterval="0" personalView="1" maximized="1" xWindow="-9" yWindow="-9" windowWidth="1938" windowHeight="1048" activeSheetId="1"/>
    <customWorkbookView name="User56a - Личное представление" guid="{B0CF427B-E64B-46A6-97A4-9B49090FE4BE}" mergeInterval="0" personalView="1" maximized="1" xWindow="-8" yWindow="-8" windowWidth="1936" windowHeight="1056" activeSheetId="1"/>
    <customWorkbookView name="Microsoft - Личное представление" guid="{72EDDA2C-BFF2-4D48-A13B-2B9C46213374}" mergeInterval="0" personalView="1" maximized="1" xWindow="1" yWindow="1" windowWidth="1366" windowHeight="496" activeSheetId="1"/>
    <customWorkbookView name="Танечка - Особисте подання" guid="{839A87F2-F73A-45C5-ADB8-392A99CC1EFF}" mergeInterval="0" personalView="1" maximized="1" xWindow="-8" yWindow="-8" windowWidth="1936" windowHeight="1056" activeSheetId="1"/>
    <customWorkbookView name="user_451 - Личное представление" guid="{5EEB5DC5-097B-47D6-81BA-F19E1000B57E}" mergeInterval="0" personalView="1" maximized="1" xWindow="-8" yWindow="-8" windowWidth="1936" windowHeight="1056" activeSheetId="1"/>
    <customWorkbookView name="Tanya - Личное представление" guid="{795D5ECF-BF90-4F3E-A74E-B1A55C8421F2}" mergeInterval="0" personalView="1" maximized="1" xWindow="1" yWindow="1" windowWidth="1920" windowHeight="808" activeSheetId="1"/>
    <customWorkbookView name="User_463 - Личное представление" guid="{E147D13D-D04D-431E-888C-5A9AE670FC44}" mergeInterval="0" personalView="1" maximized="1" windowWidth="1276" windowHeight="850" activeSheetId="1"/>
    <customWorkbookView name="Garmash - Личное представление" guid="{3B5575E9-696E-4E1F-8BBE-8483CF318052}" mergeInterval="0" personalView="1" maximized="1" windowWidth="1020" windowHeight="562" activeSheetId="1"/>
    <customWorkbookView name="User416 - Личное представление" guid="{452C56A1-7A56-4ADE-A5CF-E260228787E3}" mergeInterval="0" personalView="1" maximized="1" windowWidth="1020" windowHeight="596" activeSheetId="1"/>
    <customWorkbookView name="user_457 - Личное представление" guid="{7EDDA008-F905-436E-A980-951BDACDA577}" mergeInterval="0" personalView="1" maximized="1" xWindow="1" yWindow="1" windowWidth="1920" windowHeight="753" activeSheetId="1"/>
    <customWorkbookView name="User457c  - Личное представление" guid="{2A0A5548-2EEF-4469-A03C-FA481083CE33}" mergeInterval="0" personalView="1" maximized="1" windowWidth="1020" windowHeight="569" activeSheetId="1"/>
    <customWorkbookView name="user458 - Личное представление" guid="{CC0A6F72-A956-4FF0-A9CF-B2F133844683}" mergeInterval="0" personalView="1" maximized="1" xWindow="1" yWindow="1" windowWidth="1280" windowHeight="453" activeSheetId="1"/>
    <customWorkbookView name="User565 - Личное представление" guid="{B5FF27E5-4C0E-4323-88CE-5D44F441DDEF}" mergeInterval="0" personalView="1" maximized="1" xWindow="1" yWindow="1" windowWidth="1920" windowHeight="829" activeSheetId="1"/>
    <customWorkbookView name="User_455 - Личное представление" guid="{33313D92-ACCC-472C-8066-C92558BED64F}" mergeInterval="0" personalView="1" maximized="1" xWindow="1" yWindow="1" windowWidth="1920" windowHeight="753" activeSheetId="1"/>
    <customWorkbookView name="user415a - Личное представление" guid="{F9D2B861-A6DF-4E58-9205-20667B07345D}" mergeInterval="0" personalView="1" maximized="1" xWindow="1" yWindow="1" windowWidth="1440" windowHeight="633" activeSheetId="1"/>
    <customWorkbookView name="User415b - Личное представление" guid="{0EDC1FFF-2611-4DAC-98A8-22EC25025967}" mergeInterval="0" personalView="1" maximized="1" xWindow="1" yWindow="1" windowWidth="1916" windowHeight="808" activeSheetId="1"/>
    <customWorkbookView name="user416d - Личное представление" guid="{998E5F34-5F22-456C-AF6B-44B849DA5E75}" mergeInterval="0" personalView="1" maximized="1" xWindow="1" yWindow="1" windowWidth="1916" windowHeight="692" activeSheetId="1"/>
    <customWorkbookView name="User465b - Личное представление" guid="{471079C8-6E8B-4088-8968-A7D0C5B8653D}" mergeInterval="0" personalView="1" maximized="1" xWindow="1" yWindow="1" windowWidth="1920" windowHeight="850" activeSheetId="1"/>
    <customWorkbookView name="Use565c - Личное представление" guid="{A600D8D5-C13F-49F2-9D2C-FC8EA32AC551}" mergeInterval="0" personalView="1" maximized="1" xWindow="1" yWindow="1" windowWidth="1920" windowHeight="802" activeSheetId="1"/>
    <customWorkbookView name="User569a - Личное представление" guid="{8FB1E024-9866-4CAD-B900-0CCFEA27B234}" mergeInterval="0" personalView="1" maximized="1" xWindow="1" yWindow="1" windowWidth="1920" windowHeight="850" activeSheetId="1"/>
    <customWorkbookView name="User457d - Личное представление" guid="{0CBA335B-0DD8-471B-913E-91954D8A7DE8}" mergeInterval="0" personalView="1" maximized="1" xWindow="1" yWindow="1" windowWidth="1916" windowHeight="802" activeSheetId="1"/>
    <customWorkbookView name="user457a - Личное представление" guid="{1BDFBE17-25BB-4BB9-B67F-4757B39B2D64}" mergeInterval="0" personalView="1" maximized="1" xWindow="1" yWindow="1" windowWidth="1916" windowHeight="810" activeSheetId="1"/>
    <customWorkbookView name="Танечка - Личное представление" guid="{BE1C4A44-01B5-4ECE-8D55-C71095D37032}" mergeInterval="0" personalView="1" maximized="1" xWindow="1" yWindow="1" windowWidth="1920" windowHeight="850" activeSheetId="1"/>
    <customWorkbookView name="user415c - Личное представление" guid="{3824CD03-2F75-4531-8348-997F8B6518CE}" mergeInterval="0" personalView="1" maximized="1" xWindow="1" yWindow="1" windowWidth="1877" windowHeight="836" activeSheetId="1"/>
    <customWorkbookView name="user563a - Личное представление" guid="{CFB0A04F-563D-4D2B-BCD3-ACFCDC70E584}" mergeInterval="0" personalView="1" maximized="1" xWindow="1" yWindow="1" windowWidth="1846" windowHeight="838" activeSheetId="1"/>
    <customWorkbookView name="User569c - Личное представление" guid="{BC4BF63E-98F8-4CE0-B0DE-A2A71C291EFE}" mergeInterval="0" personalView="1" maximized="1" xWindow="1" yWindow="1" windowWidth="1920" windowHeight="850" activeSheetId="1"/>
    <customWorkbookView name="Яна - Личное представление" guid="{9BFA17BE-4413-48EA-8DFA-9D7972E1D966}" mergeInterval="0" personalView="1" maximized="1" xWindow="1" yWindow="1" windowWidth="1920" windowHeight="850" activeSheetId="1"/>
    <customWorkbookView name="user459b - Личное представление" guid="{FA039D92-C83F-438E-BA9D-917452CA1B7F}" mergeInterval="0" personalView="1" maximized="1" xWindow="1" yWindow="1" windowWidth="1920" windowHeight="850" activeSheetId="1"/>
    <customWorkbookView name="User415 - Личное представление" guid="{06B33669-D909-4CD8-806F-33C009B9DF0A}" mergeInterval="0" personalView="1" maximized="1" xWindow="1" yWindow="1" windowWidth="1920" windowHeight="850" activeSheetId="1"/>
    <customWorkbookView name="user459a - Личное представление" guid="{8DA01475-C6A0-4A19-B7EB-B1C704431492}" mergeInterval="0" personalView="1" maximized="1" xWindow="1" yWindow="1" windowWidth="1904" windowHeight="838" activeSheetId="1"/>
    <customWorkbookView name="User563c - Личное представление" guid="{675C859F-867B-4E3E-8283-3B2C94BFA5E5}" mergeInterval="0" personalView="1" maximized="1" xWindow="1" yWindow="1" windowWidth="1920" windowHeight="802" activeSheetId="1"/>
    <customWorkbookView name="user457c - Личное представление" guid="{221AFC77-C97B-4D44-8163-7AA758A08BF9}" mergeInterval="0" personalView="1" maximized="1" xWindow="1" yWindow="1" windowWidth="1920" windowHeight="850" activeSheetId="1"/>
    <customWorkbookView name="user457b - Личное представление" guid="{95A7493F-2B11-406A-BB91-458FD9DC3BAE}" mergeInterval="0" personalView="1" maximized="1" xWindow="1" yWindow="1" windowWidth="1920" windowHeight="850" activeSheetId="1"/>
    <customWorkbookView name="user416c - Личное представление" guid="{966D3932-E429-4C59-AC55-697D9EEA620A}" mergeInterval="0" personalView="1" maximized="1" xWindow="1" yWindow="1" windowWidth="1920" windowHeight="802" activeSheetId="1"/>
  </customWorkbookViews>
</workbook>
</file>

<file path=xl/calcChain.xml><?xml version="1.0" encoding="utf-8"?>
<calcChain xmlns="http://schemas.openxmlformats.org/spreadsheetml/2006/main">
  <c r="H64" i="1"/>
  <c r="G64"/>
  <c r="G71"/>
  <c r="C72"/>
  <c r="F11"/>
  <c r="F13"/>
  <c r="F14"/>
  <c r="F16"/>
  <c r="F17"/>
  <c r="F20"/>
  <c r="F22"/>
  <c r="F26"/>
  <c r="F27"/>
  <c r="F28"/>
  <c r="F29"/>
  <c r="F30"/>
  <c r="F31"/>
  <c r="F32"/>
  <c r="F33"/>
  <c r="F34"/>
  <c r="F35"/>
  <c r="F37"/>
  <c r="F38"/>
  <c r="F40"/>
  <c r="F41"/>
  <c r="F49"/>
  <c r="F52"/>
  <c r="F55"/>
  <c r="F56"/>
  <c r="F57"/>
  <c r="F58"/>
  <c r="F59"/>
  <c r="F61"/>
  <c r="F62"/>
  <c r="F65"/>
  <c r="F68"/>
  <c r="F78"/>
  <c r="F80"/>
  <c r="F82"/>
  <c r="F84"/>
  <c r="H8"/>
  <c r="G8"/>
  <c r="D79"/>
  <c r="C79"/>
  <c r="C77"/>
  <c r="D60"/>
  <c r="C60"/>
  <c r="E51"/>
  <c r="D46"/>
  <c r="C46"/>
  <c r="C21"/>
  <c r="D15"/>
  <c r="C15"/>
  <c r="D261"/>
  <c r="J214"/>
  <c r="J95"/>
  <c r="F207"/>
  <c r="G254"/>
  <c r="G245"/>
  <c r="G179"/>
  <c r="H194"/>
  <c r="G194"/>
  <c r="D185"/>
  <c r="H192"/>
  <c r="J279"/>
  <c r="F60" l="1"/>
  <c r="F79"/>
  <c r="F46"/>
  <c r="F15"/>
  <c r="F263"/>
  <c r="F238"/>
  <c r="C262"/>
  <c r="C249"/>
  <c r="H170"/>
  <c r="D252"/>
  <c r="D249"/>
  <c r="D235"/>
  <c r="D202"/>
  <c r="D183"/>
  <c r="D176"/>
  <c r="D135"/>
  <c r="E109"/>
  <c r="F262" l="1"/>
  <c r="C261"/>
  <c r="D113"/>
  <c r="D197"/>
  <c r="C202"/>
  <c r="C205"/>
  <c r="E261" l="1"/>
  <c r="C204"/>
  <c r="C197" s="1"/>
  <c r="C183"/>
  <c r="C179"/>
  <c r="C176"/>
  <c r="C175" s="1"/>
  <c r="C135" l="1"/>
  <c r="C265"/>
  <c r="C87"/>
  <c r="F266"/>
  <c r="E253" l="1"/>
  <c r="E84" l="1"/>
  <c r="E83"/>
  <c r="E82"/>
  <c r="D81"/>
  <c r="C81"/>
  <c r="E80"/>
  <c r="E78"/>
  <c r="D77"/>
  <c r="I74"/>
  <c r="E73"/>
  <c r="I70"/>
  <c r="J69"/>
  <c r="I69"/>
  <c r="E68"/>
  <c r="J67"/>
  <c r="I67"/>
  <c r="E66"/>
  <c r="E65"/>
  <c r="H63"/>
  <c r="G63"/>
  <c r="G44" s="1"/>
  <c r="D64"/>
  <c r="C64"/>
  <c r="C63" s="1"/>
  <c r="E62"/>
  <c r="E61"/>
  <c r="E59"/>
  <c r="E58"/>
  <c r="E57"/>
  <c r="E56"/>
  <c r="E55"/>
  <c r="D54"/>
  <c r="C54"/>
  <c r="E52"/>
  <c r="E50"/>
  <c r="E49"/>
  <c r="E48"/>
  <c r="E47"/>
  <c r="J43"/>
  <c r="I43"/>
  <c r="E42"/>
  <c r="E41"/>
  <c r="E40"/>
  <c r="D39"/>
  <c r="C39"/>
  <c r="E38"/>
  <c r="E37"/>
  <c r="D36"/>
  <c r="C36"/>
  <c r="E35"/>
  <c r="E34"/>
  <c r="E33"/>
  <c r="E32"/>
  <c r="E31"/>
  <c r="E30"/>
  <c r="E29"/>
  <c r="E28"/>
  <c r="E27"/>
  <c r="E26"/>
  <c r="D25"/>
  <c r="C25"/>
  <c r="E23"/>
  <c r="E22"/>
  <c r="D21"/>
  <c r="E20"/>
  <c r="D19"/>
  <c r="C19"/>
  <c r="E17"/>
  <c r="E16"/>
  <c r="E14"/>
  <c r="E13"/>
  <c r="E12"/>
  <c r="E11"/>
  <c r="D10"/>
  <c r="C10"/>
  <c r="F21" l="1"/>
  <c r="F77"/>
  <c r="F64"/>
  <c r="D63"/>
  <c r="F25"/>
  <c r="F36"/>
  <c r="F39"/>
  <c r="F54"/>
  <c r="F81"/>
  <c r="F10"/>
  <c r="F19"/>
  <c r="D76"/>
  <c r="C76"/>
  <c r="D45"/>
  <c r="E77"/>
  <c r="C18"/>
  <c r="C71"/>
  <c r="C45"/>
  <c r="D24"/>
  <c r="E10"/>
  <c r="C9"/>
  <c r="C53"/>
  <c r="E72"/>
  <c r="D53"/>
  <c r="I8"/>
  <c r="C24"/>
  <c r="D9"/>
  <c r="E54"/>
  <c r="J8"/>
  <c r="J64"/>
  <c r="D18"/>
  <c r="E79"/>
  <c r="I64"/>
  <c r="E19"/>
  <c r="E25"/>
  <c r="E36"/>
  <c r="E39"/>
  <c r="E60"/>
  <c r="E81"/>
  <c r="E21"/>
  <c r="E15"/>
  <c r="E46"/>
  <c r="E64"/>
  <c r="E207"/>
  <c r="C288"/>
  <c r="G75" l="1"/>
  <c r="F18"/>
  <c r="F63"/>
  <c r="F9"/>
  <c r="F53"/>
  <c r="F76"/>
  <c r="F24"/>
  <c r="F45"/>
  <c r="C44"/>
  <c r="E45"/>
  <c r="C8"/>
  <c r="H44"/>
  <c r="J63"/>
  <c r="E63"/>
  <c r="D44"/>
  <c r="I63"/>
  <c r="I71"/>
  <c r="E9"/>
  <c r="E53"/>
  <c r="E71"/>
  <c r="E24"/>
  <c r="D8"/>
  <c r="E18"/>
  <c r="E76"/>
  <c r="I279"/>
  <c r="I232"/>
  <c r="J225"/>
  <c r="I225"/>
  <c r="I199"/>
  <c r="I196"/>
  <c r="J193"/>
  <c r="I193"/>
  <c r="J191"/>
  <c r="I191"/>
  <c r="I189"/>
  <c r="J182"/>
  <c r="I182"/>
  <c r="I176"/>
  <c r="I155"/>
  <c r="I150"/>
  <c r="E267"/>
  <c r="E263"/>
  <c r="E257"/>
  <c r="H181"/>
  <c r="H110"/>
  <c r="F289"/>
  <c r="E289"/>
  <c r="I257"/>
  <c r="H254"/>
  <c r="H105"/>
  <c r="H92"/>
  <c r="D254"/>
  <c r="C254"/>
  <c r="D237"/>
  <c r="D209"/>
  <c r="D198"/>
  <c r="D247"/>
  <c r="D192"/>
  <c r="D188"/>
  <c r="D194"/>
  <c r="D181"/>
  <c r="H75" l="1"/>
  <c r="F44"/>
  <c r="G85"/>
  <c r="F8"/>
  <c r="I44"/>
  <c r="E44"/>
  <c r="E8"/>
  <c r="E262"/>
  <c r="I194"/>
  <c r="C75"/>
  <c r="D75"/>
  <c r="F261"/>
  <c r="I254"/>
  <c r="F116"/>
  <c r="E116"/>
  <c r="F115"/>
  <c r="E115"/>
  <c r="F114"/>
  <c r="E114"/>
  <c r="F111"/>
  <c r="E111"/>
  <c r="F108"/>
  <c r="E108"/>
  <c r="F107"/>
  <c r="E107"/>
  <c r="F106"/>
  <c r="E106"/>
  <c r="F104"/>
  <c r="E104"/>
  <c r="F103"/>
  <c r="E103"/>
  <c r="F99"/>
  <c r="E99"/>
  <c r="F98"/>
  <c r="E98"/>
  <c r="F97"/>
  <c r="E97"/>
  <c r="F95"/>
  <c r="E95"/>
  <c r="F94"/>
  <c r="E94"/>
  <c r="F93"/>
  <c r="E93"/>
  <c r="E177"/>
  <c r="F176"/>
  <c r="E176"/>
  <c r="F169"/>
  <c r="E169"/>
  <c r="F168"/>
  <c r="E168"/>
  <c r="F164"/>
  <c r="E164"/>
  <c r="F162"/>
  <c r="E162"/>
  <c r="F160"/>
  <c r="E160"/>
  <c r="F158"/>
  <c r="E158"/>
  <c r="F155"/>
  <c r="E155"/>
  <c r="F150"/>
  <c r="E150"/>
  <c r="F149"/>
  <c r="E149"/>
  <c r="F147"/>
  <c r="E147"/>
  <c r="F146"/>
  <c r="E146"/>
  <c r="F144"/>
  <c r="E144"/>
  <c r="E142"/>
  <c r="F141"/>
  <c r="E141"/>
  <c r="F140"/>
  <c r="E140"/>
  <c r="D154"/>
  <c r="D148"/>
  <c r="D139"/>
  <c r="D175"/>
  <c r="D167"/>
  <c r="D163"/>
  <c r="D159"/>
  <c r="D130"/>
  <c r="D92"/>
  <c r="D105"/>
  <c r="D96"/>
  <c r="D110"/>
  <c r="H85" l="1"/>
  <c r="F75"/>
  <c r="D90"/>
  <c r="I75"/>
  <c r="D85"/>
  <c r="C85"/>
  <c r="E75"/>
  <c r="G277"/>
  <c r="G271"/>
  <c r="G270"/>
  <c r="G251"/>
  <c r="G220"/>
  <c r="G198"/>
  <c r="G192"/>
  <c r="G188"/>
  <c r="G181"/>
  <c r="G175"/>
  <c r="G154"/>
  <c r="G148"/>
  <c r="G110"/>
  <c r="G105"/>
  <c r="G92"/>
  <c r="G87"/>
  <c r="F236"/>
  <c r="C277"/>
  <c r="C271"/>
  <c r="C270"/>
  <c r="C251"/>
  <c r="C250" s="1"/>
  <c r="C247"/>
  <c r="C237"/>
  <c r="C235"/>
  <c r="C209"/>
  <c r="C198"/>
  <c r="C194"/>
  <c r="C192"/>
  <c r="C188"/>
  <c r="C185"/>
  <c r="C181"/>
  <c r="C167"/>
  <c r="C163"/>
  <c r="C159"/>
  <c r="C154"/>
  <c r="C148"/>
  <c r="C139"/>
  <c r="C130"/>
  <c r="C113"/>
  <c r="C110"/>
  <c r="C105"/>
  <c r="C96"/>
  <c r="C92"/>
  <c r="C290"/>
  <c r="F89"/>
  <c r="I85" l="1"/>
  <c r="C178"/>
  <c r="F237"/>
  <c r="F85"/>
  <c r="G138"/>
  <c r="C125"/>
  <c r="C138"/>
  <c r="C90"/>
  <c r="E85"/>
  <c r="E96"/>
  <c r="E148"/>
  <c r="F159"/>
  <c r="G90"/>
  <c r="E175"/>
  <c r="E105"/>
  <c r="C276"/>
  <c r="E167"/>
  <c r="E113"/>
  <c r="E92"/>
  <c r="E163"/>
  <c r="F110"/>
  <c r="F235"/>
  <c r="E154"/>
  <c r="G276"/>
  <c r="G218"/>
  <c r="G178"/>
  <c r="J181"/>
  <c r="I181"/>
  <c r="C240"/>
  <c r="E247"/>
  <c r="F247"/>
  <c r="G250"/>
  <c r="E159"/>
  <c r="F148"/>
  <c r="F96"/>
  <c r="G184"/>
  <c r="F163"/>
  <c r="F105"/>
  <c r="E110"/>
  <c r="F92"/>
  <c r="F154"/>
  <c r="F167"/>
  <c r="C234"/>
  <c r="F113"/>
  <c r="F175"/>
  <c r="G197"/>
  <c r="C184"/>
  <c r="C283" l="1"/>
  <c r="G240"/>
  <c r="G283"/>
  <c r="C215"/>
  <c r="C264" s="1"/>
  <c r="I116"/>
  <c r="I111"/>
  <c r="I108"/>
  <c r="I106"/>
  <c r="J104"/>
  <c r="I104"/>
  <c r="I103"/>
  <c r="I95"/>
  <c r="I94"/>
  <c r="I93"/>
  <c r="J91"/>
  <c r="I91"/>
  <c r="F91"/>
  <c r="E91"/>
  <c r="C269" l="1"/>
  <c r="C274" s="1"/>
  <c r="G215"/>
  <c r="I105"/>
  <c r="H90"/>
  <c r="I92"/>
  <c r="I110"/>
  <c r="G264" l="1"/>
  <c r="G269" s="1"/>
  <c r="G274" s="1"/>
  <c r="E90"/>
  <c r="I90"/>
  <c r="F90"/>
  <c r="H175" l="1"/>
  <c r="H154"/>
  <c r="I149"/>
  <c r="H148"/>
  <c r="H277"/>
  <c r="I281"/>
  <c r="E266"/>
  <c r="I154" l="1"/>
  <c r="I175"/>
  <c r="H138"/>
  <c r="D138"/>
  <c r="E139"/>
  <c r="I148"/>
  <c r="E198"/>
  <c r="F186"/>
  <c r="D288"/>
  <c r="J180"/>
  <c r="F288" l="1"/>
  <c r="E288"/>
  <c r="I138"/>
  <c r="D290"/>
  <c r="E138"/>
  <c r="F138"/>
  <c r="F187"/>
  <c r="F290" l="1"/>
  <c r="E290"/>
  <c r="H251"/>
  <c r="H198" l="1"/>
  <c r="H250" l="1"/>
  <c r="I198"/>
  <c r="F249"/>
  <c r="H218" l="1"/>
  <c r="D178"/>
  <c r="E249"/>
  <c r="I245"/>
  <c r="F212" l="1"/>
  <c r="F204"/>
  <c r="F256"/>
  <c r="E88" l="1"/>
  <c r="I214" l="1"/>
  <c r="F209" l="1"/>
  <c r="E89" l="1"/>
  <c r="D87"/>
  <c r="F87" l="1"/>
  <c r="H197"/>
  <c r="I197" l="1"/>
  <c r="E126"/>
  <c r="J220" l="1"/>
  <c r="H276"/>
  <c r="D277"/>
  <c r="J273"/>
  <c r="H87"/>
  <c r="F88"/>
  <c r="I88"/>
  <c r="D276" l="1"/>
  <c r="H283"/>
  <c r="E87"/>
  <c r="I87"/>
  <c r="D283" l="1"/>
  <c r="J218"/>
  <c r="E137" l="1"/>
  <c r="F131"/>
  <c r="E131"/>
  <c r="E129"/>
  <c r="F128"/>
  <c r="E128"/>
  <c r="F127"/>
  <c r="E127"/>
  <c r="I126"/>
  <c r="F126"/>
  <c r="F197"/>
  <c r="D265"/>
  <c r="F287"/>
  <c r="F286"/>
  <c r="F196"/>
  <c r="F191"/>
  <c r="F190"/>
  <c r="F189"/>
  <c r="F183"/>
  <c r="F180"/>
  <c r="F179"/>
  <c r="E265" l="1"/>
  <c r="F265"/>
  <c r="E135"/>
  <c r="F130"/>
  <c r="E130"/>
  <c r="D125"/>
  <c r="H125"/>
  <c r="F125" l="1"/>
  <c r="E125"/>
  <c r="I125"/>
  <c r="F193"/>
  <c r="I252"/>
  <c r="F188" l="1"/>
  <c r="E179" l="1"/>
  <c r="I179"/>
  <c r="E180"/>
  <c r="I180"/>
  <c r="E182"/>
  <c r="E183"/>
  <c r="E186"/>
  <c r="E187"/>
  <c r="H188"/>
  <c r="E189"/>
  <c r="E190"/>
  <c r="E191"/>
  <c r="E193"/>
  <c r="E195"/>
  <c r="E196"/>
  <c r="E199"/>
  <c r="E202"/>
  <c r="E204"/>
  <c r="E205"/>
  <c r="E212"/>
  <c r="I220"/>
  <c r="E235"/>
  <c r="E236"/>
  <c r="E238"/>
  <c r="H240"/>
  <c r="D240"/>
  <c r="D251"/>
  <c r="E252"/>
  <c r="E256"/>
  <c r="D270"/>
  <c r="H270"/>
  <c r="D271"/>
  <c r="H271"/>
  <c r="I273"/>
  <c r="E276"/>
  <c r="I276"/>
  <c r="E277"/>
  <c r="I277"/>
  <c r="E281"/>
  <c r="E283"/>
  <c r="I283"/>
  <c r="E286"/>
  <c r="E287"/>
  <c r="E209" l="1"/>
  <c r="D250"/>
  <c r="H215"/>
  <c r="I271"/>
  <c r="J271"/>
  <c r="J270"/>
  <c r="I270"/>
  <c r="I188"/>
  <c r="J192"/>
  <c r="F185"/>
  <c r="F192"/>
  <c r="E240"/>
  <c r="H178"/>
  <c r="I251"/>
  <c r="I240"/>
  <c r="I218"/>
  <c r="E254"/>
  <c r="D184"/>
  <c r="E251"/>
  <c r="E192"/>
  <c r="I192"/>
  <c r="H184"/>
  <c r="E270"/>
  <c r="E185"/>
  <c r="E271"/>
  <c r="E194"/>
  <c r="D234"/>
  <c r="E237"/>
  <c r="E188"/>
  <c r="E181"/>
  <c r="J178" l="1"/>
  <c r="J184"/>
  <c r="H264"/>
  <c r="I215"/>
  <c r="D215"/>
  <c r="I184"/>
  <c r="F234"/>
  <c r="F178"/>
  <c r="E197"/>
  <c r="F240"/>
  <c r="E178"/>
  <c r="I178"/>
  <c r="F184"/>
  <c r="E234"/>
  <c r="I250"/>
  <c r="E184"/>
  <c r="E250"/>
  <c r="D264" l="1"/>
  <c r="I264"/>
  <c r="E215"/>
  <c r="F215"/>
  <c r="H269"/>
  <c r="F264" l="1"/>
  <c r="D269"/>
  <c r="E264"/>
  <c r="I269"/>
  <c r="H274"/>
  <c r="D274" l="1"/>
  <c r="I274"/>
  <c r="F269" l="1"/>
  <c r="E269"/>
  <c r="F274" l="1"/>
  <c r="E274"/>
</calcChain>
</file>

<file path=xl/sharedStrings.xml><?xml version="1.0" encoding="utf-8"?>
<sst xmlns="http://schemas.openxmlformats.org/spreadsheetml/2006/main" count="535" uniqueCount="492">
  <si>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</si>
  <si>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</si>
  <si>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</si>
  <si>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</si>
  <si>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</si>
  <si>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</si>
  <si>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</si>
  <si>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</si>
  <si>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</si>
  <si>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</si>
  <si>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</si>
  <si>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</si>
  <si>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</si>
  <si>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</si>
  <si>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</si>
  <si>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</si>
  <si>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</si>
  <si>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 xml:space="preserve">РАЗОМ ВИДАТКИ </t>
  </si>
  <si>
    <t xml:space="preserve"> КРЕДИТУВАННЯ </t>
  </si>
  <si>
    <t xml:space="preserve">ВСЬОГО ВИДАТКІВ 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</si>
  <si>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</si>
  <si>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</si>
  <si>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</si>
  <si>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</si>
  <si>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</si>
  <si>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</si>
  <si>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</si>
  <si>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</si>
  <si>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</si>
  <si>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</si>
  <si>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</si>
  <si>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Відхилення, тис. грн.</t>
  </si>
  <si>
    <t>Темп зростання, %</t>
  </si>
  <si>
    <t>0100</t>
  </si>
  <si>
    <t>1000</t>
  </si>
  <si>
    <t>1010</t>
  </si>
  <si>
    <t>1020</t>
  </si>
  <si>
    <t>1030</t>
  </si>
  <si>
    <t>1090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</si>
  <si>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</si>
  <si>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</si>
  <si>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</si>
  <si>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</si>
  <si>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</si>
  <si>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</si>
  <si>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</si>
  <si>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</si>
  <si>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</si>
  <si>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</si>
  <si>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</si>
  <si>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</si>
  <si>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</si>
  <si>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3050</t>
  </si>
  <si>
    <t>3090</t>
  </si>
  <si>
    <t>3100</t>
  </si>
  <si>
    <t>3104</t>
  </si>
  <si>
    <t>3105</t>
  </si>
  <si>
    <t>3130</t>
  </si>
  <si>
    <t>3133</t>
  </si>
  <si>
    <t>3180</t>
  </si>
  <si>
    <t>3190</t>
  </si>
  <si>
    <t>3240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</si>
  <si>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</si>
  <si>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</si>
  <si>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</si>
  <si>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</si>
  <si>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</si>
  <si>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</si>
  <si>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</si>
  <si>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</si>
  <si>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</si>
  <si>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</si>
  <si>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</si>
  <si>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</si>
  <si>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</si>
  <si>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</si>
  <si>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</si>
  <si>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</si>
  <si>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</si>
  <si>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</si>
  <si>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</si>
  <si>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</si>
  <si>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</si>
  <si>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</si>
  <si>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</si>
  <si>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</si>
  <si>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</si>
  <si>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</si>
  <si>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</si>
  <si>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</si>
  <si>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</si>
  <si>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</si>
  <si>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</si>
  <si>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</si>
  <si>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</si>
  <si>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</si>
  <si>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</si>
  <si>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</si>
  <si>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</si>
  <si>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</si>
  <si>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</si>
  <si>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</si>
  <si>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</si>
  <si>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</si>
  <si>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</si>
  <si>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</si>
  <si>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</si>
  <si>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</si>
  <si>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</si>
  <si>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</si>
  <si>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</si>
  <si>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</si>
  <si>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7600</t>
  </si>
  <si>
    <t>1150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</si>
  <si>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</si>
  <si>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</si>
  <si>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</si>
  <si>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</si>
  <si>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</si>
  <si>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</si>
  <si>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</si>
  <si>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</si>
  <si>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</si>
  <si>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</si>
  <si>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3120</t>
  </si>
  <si>
    <t>3121</t>
  </si>
  <si>
    <t>3122</t>
  </si>
  <si>
    <t>3170</t>
  </si>
  <si>
    <t>3171</t>
  </si>
  <si>
    <t>3191</t>
  </si>
  <si>
    <t>3192</t>
  </si>
  <si>
    <t>3210</t>
  </si>
  <si>
    <t>3241</t>
  </si>
  <si>
    <t>3242</t>
  </si>
  <si>
    <t>4030</t>
  </si>
  <si>
    <t>4080</t>
  </si>
  <si>
    <t>4081</t>
  </si>
  <si>
    <t>4082</t>
  </si>
  <si>
    <t>6011</t>
  </si>
  <si>
    <t>6014</t>
  </si>
  <si>
    <t>0160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</si>
  <si>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</si>
  <si>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</si>
  <si>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</si>
  <si>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</si>
  <si>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</si>
  <si>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</si>
  <si>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</si>
  <si>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</si>
  <si>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</si>
  <si>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</si>
  <si>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</si>
  <si>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</si>
  <si>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</si>
  <si>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</si>
  <si>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</si>
  <si>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</si>
  <si>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</si>
  <si>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</si>
  <si>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</si>
  <si>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</si>
  <si>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</si>
  <si>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</si>
  <si>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</si>
  <si>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</si>
  <si>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</si>
  <si>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</si>
  <si>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</si>
  <si>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</si>
  <si>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</si>
  <si>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</si>
  <si>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</si>
  <si>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</si>
  <si>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</si>
  <si>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</si>
  <si>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</si>
  <si>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</si>
  <si>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</si>
  <si>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</si>
  <si>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</si>
  <si>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</si>
  <si>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</si>
  <si>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</si>
  <si>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</si>
  <si>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</si>
  <si>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</si>
  <si>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</si>
  <si>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</si>
  <si>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</si>
  <si>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</si>
  <si>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</si>
  <si>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</si>
  <si>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</si>
  <si>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8200</t>
  </si>
  <si>
    <t>8220</t>
  </si>
  <si>
    <t>8230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</si>
  <si>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</si>
  <si>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</si>
  <si>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</si>
  <si>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</si>
  <si>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</si>
  <si>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</si>
  <si>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</si>
  <si>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</si>
  <si>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</si>
  <si>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3123</t>
  </si>
  <si>
    <t xml:space="preserve"> Інші заходи та заклади молодіжної політики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</si>
  <si>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</si>
  <si>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</si>
  <si>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</si>
  <si>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</si>
  <si>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</si>
  <si>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</si>
  <si>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</si>
  <si>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</si>
  <si>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</si>
  <si>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</si>
  <si>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</si>
  <si>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</si>
  <si>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</si>
  <si>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</si>
  <si>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</si>
  <si>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</si>
  <si>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</si>
  <si>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</si>
  <si>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Інші субвенції з місцевого бюджету</t>
  </si>
  <si>
    <t>Членські внески до асоціацій органів місцевого самоврядування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</si>
  <si>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</si>
  <si>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</si>
  <si>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</si>
  <si>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9770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</si>
  <si>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</si>
  <si>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</si>
  <si>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</si>
  <si>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</si>
  <si>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</si>
  <si>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</si>
  <si>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</si>
  <si>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</si>
  <si>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</si>
  <si>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</si>
  <si>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</si>
  <si>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</si>
  <si>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</si>
  <si>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</si>
  <si>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Зміни обсягів депозитів і цінних паперів, що використовуються для управління ліквідністю</t>
  </si>
  <si>
    <t>Надання інших пільг окремим категоріям громадян відповідно до законодавства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</si>
  <si>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</si>
  <si>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</si>
  <si>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Забезпечення діяльності інклюзивно-ресурсних центрів</t>
  </si>
  <si>
    <t>Будівництво інших об'єктів комунальної власності</t>
  </si>
  <si>
    <t>Проектування, реставрація та охорона пам'яток архітектури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</si>
  <si>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</si>
  <si>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</si>
  <si>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</si>
  <si>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</si>
  <si>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Надання дошкільної 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</si>
  <si>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</si>
  <si>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</si>
  <si>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</si>
  <si>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Організація та проведення громадських робіт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</si>
  <si>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</si>
  <si>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</si>
  <si>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</si>
  <si>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</si>
  <si>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6013</t>
  </si>
  <si>
    <t>Забезпечення діяльності водопровідно-каналізаційного господарства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</si>
  <si>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</si>
  <si>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</si>
  <si>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1080</t>
  </si>
  <si>
    <t>7622</t>
  </si>
  <si>
    <t>Реалізація програм і заходів в галузі туризму та курортів</t>
  </si>
  <si>
    <t xml:space="preserve">Утримання та забезпечення діяльності центрів соціальних служб </t>
  </si>
  <si>
    <t xml:space="preserve"> 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</si>
  <si>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загальної середньої освіти  за рахунок коштів місцевого бюджету</t>
  </si>
  <si>
    <t>Надання загальної середньої освіти закладами загальної середньої освіти</t>
  </si>
  <si>
    <t>1022</t>
  </si>
  <si>
    <t>1023</t>
  </si>
  <si>
    <t>Надання загальної середньої освіти спеціалізованими закладами загальної середньої освіти</t>
  </si>
  <si>
    <t>Надання загальної середньої освіти  за рахунок освітньої субвенції</t>
  </si>
  <si>
    <t>1031</t>
  </si>
  <si>
    <t>1032</t>
  </si>
  <si>
    <t>1033</t>
  </si>
  <si>
    <t>1070</t>
  </si>
  <si>
    <t xml:space="preserve"> Надання позашкільної освіти закладами позашкільної освіти, заходи із позашкільної роботи з дітьми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</si>
  <si>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</si>
  <si>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</si>
  <si>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</si>
  <si>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1101</t>
  </si>
  <si>
    <t>1140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</si>
  <si>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</si>
  <si>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</si>
  <si>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</si>
  <si>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</si>
  <si>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</si>
  <si>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</si>
  <si>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</si>
  <si>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</si>
  <si>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</si>
  <si>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Підготовка кадрів закладами професійної (професійно-технічної) освіти та іншими закладами освіти  за рахунок освітньої субвенції</t>
  </si>
  <si>
    <t>3112</t>
  </si>
  <si>
    <t>Заходи державної політики з питань дітей та їх соціального захисту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</si>
  <si>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</si>
  <si>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</si>
  <si>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</si>
  <si>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</si>
  <si>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</si>
  <si>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</si>
  <si>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8700</t>
  </si>
  <si>
    <t>Резервний фонд</t>
  </si>
  <si>
    <t>8770</t>
  </si>
  <si>
    <t>Інші непередбачувані заходи за рахунок коштів резервного фонду місцевого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</si>
  <si>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</si>
  <si>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</si>
  <si>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</si>
  <si>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</si>
  <si>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</si>
  <si>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</si>
  <si>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</si>
  <si>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</t>
  </si>
  <si>
    <t>Податок на прибуток підприємств та фінансових  установ 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</si>
  <si>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</si>
  <si>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</si>
  <si>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</si>
  <si>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</si>
  <si>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</si>
  <si>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</si>
  <si>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</si>
  <si>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</si>
  <si>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</si>
  <si>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Акцизний податок з реалізації суб’єктами господарювання роздрібної торгівлі підакцизних товарів</t>
  </si>
  <si>
    <t xml:space="preserve">Місцеві податки та збори, що сплачуються (перераховуються) згідно з Податковим кодексом України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</si>
  <si>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</si>
  <si>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</si>
  <si>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</si>
  <si>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</si>
  <si>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</si>
  <si>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</si>
  <si>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</si>
  <si>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</si>
  <si>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</si>
  <si>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</si>
  <si>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</si>
  <si>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</si>
  <si>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</si>
  <si>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</si>
  <si>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</si>
  <si>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</si>
  <si>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</si>
  <si>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</si>
  <si>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</si>
  <si>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</si>
  <si>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</si>
  <si>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</si>
  <si>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</si>
  <si>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</si>
  <si>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</si>
  <si>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</si>
  <si>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</si>
  <si>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</si>
  <si>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</si>
  <si>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</si>
  <si>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</si>
  <si>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</si>
  <si>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</si>
  <si>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</si>
  <si>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</si>
  <si>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</si>
  <si>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</si>
  <si>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</si>
  <si>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</si>
  <si>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</si>
  <si>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</si>
  <si>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</si>
  <si>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</si>
  <si>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Кошти від продажу землі</t>
  </si>
  <si>
    <t>РАЗОМ ДОХОДІВ</t>
  </si>
  <si>
    <t xml:space="preserve">Офіційні трансферти 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</si>
  <si>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</si>
  <si>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</si>
  <si>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</si>
  <si>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</si>
  <si>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</si>
  <si>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</si>
  <si>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</si>
  <si>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ВСЬОГО ДОХОДІВ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</si>
  <si>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</si>
  <si>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</si>
  <si>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</si>
  <si>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</si>
  <si>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</si>
  <si>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</si>
  <si>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3110</t>
  </si>
  <si>
    <t>Заклади і заходи з питань дітей та їх соціального захисту</t>
  </si>
  <si>
    <t>1060</t>
  </si>
  <si>
    <t>1161</t>
  </si>
  <si>
    <t>1162</t>
  </si>
  <si>
    <t>1170</t>
  </si>
  <si>
    <t>Виконання заходів в рамках реалізації програми "Спроможна школа для кращих результатів"</t>
  </si>
  <si>
    <t>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</si>
  <si>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</si>
  <si>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1171</t>
  </si>
  <si>
    <t>1180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</si>
  <si>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</si>
  <si>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1181</t>
  </si>
  <si>
    <t>1182</t>
  </si>
  <si>
    <t>Співфінансування заходів, що реалізуються за рахунок субвенції з  державного бюджету місцевим бюджетам 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</si>
  <si>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</si>
  <si>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 xml:space="preserve">Співфінансування заходів, що реалізуються за рахунок субвенції з  державного бюджету місцевим бюджетам  на  реалізацію програми "Спроможна школа для кращих результатів" </t>
  </si>
  <si>
    <t>1021</t>
  </si>
  <si>
    <t>Усього</t>
  </si>
  <si>
    <t>Зовнішній борг</t>
  </si>
  <si>
    <t>Заборгованість за довгостроковими  зобов"язаннями (позики банків та фінансових установ)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</si>
  <si>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</si>
  <si>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8600</t>
  </si>
  <si>
    <t>Обслуговування місцевого боргу</t>
  </si>
  <si>
    <t>Зовнішнє фінансування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</si>
  <si>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</si>
  <si>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</si>
  <si>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</si>
  <si>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</si>
  <si>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7380</t>
  </si>
  <si>
    <t>Виконання інвестиційних проектів за рахунок інших субвенцій з державного бюджету</t>
  </si>
  <si>
    <t>Кошти, отримані від надання учасниками процедури закупівлі / спрощеної закупівлі як забезпечення їх тендерної пропозиції / пропозиції учасника спрощеної закупівлі, які не підлягають поверненню цим учасникам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</si>
  <si>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</si>
  <si>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8240</t>
  </si>
  <si>
    <t>8775</t>
  </si>
  <si>
    <t>Сільське, лісове, рибне господарство та мисливство</t>
  </si>
  <si>
    <t>7100</t>
  </si>
  <si>
    <t>7130</t>
  </si>
  <si>
    <t>Здійснення  заходів із землеустрою</t>
  </si>
  <si>
    <t>Заходи та роботи з територіальної оборони</t>
  </si>
  <si>
    <t xml:space="preserve"> Інші заходи за рахунок коштів резервного фонду місцевого бюджету</t>
  </si>
  <si>
    <t>7000</t>
  </si>
  <si>
    <t xml:space="preserve"> Економічна діяльність</t>
  </si>
  <si>
    <t>Дотації з державного бюджету місцевим бюджетам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</si>
  <si>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</si>
  <si>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Темп зростання/ уповільнення, %</t>
  </si>
  <si>
    <t>Відхилення, тис. грн</t>
  </si>
  <si>
    <t>ВИДАТКОВА ЧАСТИНА ТА КРЕДИТУВАННЯ  БЮДЖЕТУ МИКОЛАЇВСЬКОЇ МІСЬКОЇ ТЕРИТОРІАЛЬНОЇ ГРОМАДИ</t>
  </si>
  <si>
    <t>ДОХІДНА ЧАСТИНА БЮДЖЕТУ МИКОЛАЇВСЬКОЇ МІСЬКОЇ ТЕРИТОРІАЛЬНОЇ ГРОМАДИ</t>
  </si>
  <si>
    <t>ІНФОРМАЦІЯ ПРО СТАН МІСЦЕВОГО БОРГУ БЮДЖЕТУ МИКОЛАЇВСЬКОЇ МІСЬКОЇ ТЕРИТОРІАЛЬНОЇ ГРОМАДИ</t>
  </si>
  <si>
    <t>Інформація про виконання бюджету  Миколаївської міської територіальної громади  за I квартал  2023 року  (з динамікою змін порівняно за I квартал 2022 року)</t>
  </si>
  <si>
    <t>Виконано за I квартал  2022 року, тис. грн</t>
  </si>
  <si>
    <t>Виконано за I квартал 2023 року, тис. грн</t>
  </si>
  <si>
    <t>1102</t>
  </si>
  <si>
    <t>Підготовка кадрів закладами фахової передвищої освіти за рахунок освітньої субвенції</t>
  </si>
  <si>
    <t>Підготовка кадрів закладами фахової передвищої освіти за рахунок коштів місцевого бюджету</t>
  </si>
  <si>
    <t>станом на 01 квітня 2022 року, тис. грн.</t>
  </si>
  <si>
    <t>станом на 01 квітня 2023 року, тис. грн.</t>
  </si>
  <si>
    <t>Надання загальної середньої освіти  за рахунок залишку коштів за освітньою субвенцією (крім залишку коштів, що мають цільове призначенн,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</si>
  <si>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</si>
  <si>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в 2.1 р.б.</t>
  </si>
  <si>
    <t>в 2.3 р.б.</t>
  </si>
  <si>
    <t>в 4.8 р.б.</t>
  </si>
  <si>
    <t>в 4.7 р.б.</t>
  </si>
  <si>
    <t>в 3.8 р.б.</t>
  </si>
  <si>
    <t>в 1000,2 р.б.</t>
  </si>
  <si>
    <t>в 4,0 р.б.</t>
  </si>
  <si>
    <t>в 6,7 р.б.</t>
  </si>
  <si>
    <t>в 7,0 р.б.</t>
  </si>
  <si>
    <t>в 473,8 р.б.</t>
  </si>
  <si>
    <t>в 1,9 р.б.</t>
  </si>
  <si>
    <t>в 9,5 р.б.</t>
  </si>
  <si>
    <t>в 170,6 р.б.</t>
  </si>
  <si>
    <t>в 10359,2 р.б.</t>
  </si>
  <si>
    <t>в 35,2 р.б.</t>
  </si>
  <si>
    <t>в 87,5 р.б.</t>
  </si>
  <si>
    <t>в 124,0 р.б.</t>
  </si>
  <si>
    <t>в 5,5 р.б.</t>
  </si>
  <si>
    <t>в 3,4 р.б.</t>
  </si>
  <si>
    <t>в 2,5 р.б.</t>
  </si>
  <si>
    <t>в 3,8 р.б.</t>
  </si>
  <si>
    <t>в 5,9 р.б.</t>
  </si>
  <si>
    <t>в 2871,8 р.б.</t>
  </si>
  <si>
    <t>в 34,4 р.б.</t>
  </si>
  <si>
    <t>в 67,7 р.б.</t>
  </si>
  <si>
    <t>в 2404,6 р.б.</t>
  </si>
  <si>
    <t>в 1596,1 р.б.</t>
  </si>
  <si>
    <t>в 13,5 р.б.</t>
  </si>
  <si>
    <t>в 14,4 р.б.</t>
  </si>
  <si>
    <t>в 15,1 р.б.</t>
  </si>
  <si>
    <t>в 363,1 р.б.</t>
  </si>
  <si>
    <t>в 10,3 р.б.</t>
  </si>
  <si>
    <t>в 2,0 р.б.</t>
  </si>
  <si>
    <t>в 1,5 р.б.</t>
  </si>
  <si>
    <t>в 2,2 р.б.</t>
  </si>
  <si>
    <t>в 2,7 р.б.</t>
  </si>
  <si>
    <t>в 1,6 р.б.</t>
  </si>
  <si>
    <t>в 2,3 р.б.</t>
  </si>
  <si>
    <t>в 2,1 р.б.</t>
  </si>
  <si>
    <t>в 9,0 р.б.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</si>
</sst>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0.0_)"/>
    <numFmt numFmtId="167" formatCode="#,##0.000"/>
    <numFmt numFmtId="168" formatCode="#,##0.0"/>
  </numFmts>
  <fonts count="22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Arial Cyr"/>
      <charset val="204"/>
    </font>
    <font>
      <b/>
      <sz val="14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167" fontId="3" fillId="0" borderId="0" xfId="0" applyNumberFormat="1" applyFont="1" applyFill="1"/>
    <xf numFmtId="167" fontId="6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7" fontId="6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 applyProtection="1">
      <alignment horizontal="right" vertical="center" wrapText="1"/>
    </xf>
    <xf numFmtId="168" fontId="6" fillId="0" borderId="1" xfId="0" applyNumberFormat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top"/>
      <protection locked="0"/>
    </xf>
    <xf numFmtId="166" fontId="5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6" fillId="0" borderId="1" xfId="0" applyNumberFormat="1" applyFont="1" applyFill="1" applyBorder="1" applyAlignment="1" applyProtection="1">
      <alignment vertical="top" wrapText="1"/>
    </xf>
    <xf numFmtId="165" fontId="6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 applyProtection="1">
      <alignment horizontal="left" vertical="top" wrapText="1"/>
      <protection locked="0"/>
    </xf>
    <xf numFmtId="166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 applyProtection="1">
      <alignment horizontal="right" vertical="top"/>
    </xf>
    <xf numFmtId="168" fontId="7" fillId="0" borderId="1" xfId="0" applyNumberFormat="1" applyFont="1" applyFill="1" applyBorder="1" applyAlignment="1" applyProtection="1">
      <alignment horizontal="right" vertical="center" wrapText="1"/>
    </xf>
    <xf numFmtId="167" fontId="7" fillId="0" borderId="1" xfId="0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167" fontId="12" fillId="0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/>
    <xf numFmtId="166" fontId="6" fillId="0" borderId="1" xfId="0" applyNumberFormat="1" applyFont="1" applyFill="1" applyBorder="1" applyAlignment="1" applyProtection="1">
      <alignment horizontal="left" wrapText="1"/>
      <protection locked="0"/>
    </xf>
    <xf numFmtId="167" fontId="12" fillId="0" borderId="1" xfId="0" applyNumberFormat="1" applyFont="1" applyFill="1" applyBorder="1" applyAlignment="1" applyProtection="1">
      <alignment horizontal="right" vertical="center" wrapText="1"/>
    </xf>
    <xf numFmtId="165" fontId="12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167" fontId="6" fillId="0" borderId="1" xfId="0" applyNumberFormat="1" applyFont="1" applyFill="1" applyBorder="1" applyAlignment="1" applyProtection="1">
      <alignment horizontal="right" vertical="center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 applyProtection="1">
      <alignment horizontal="right"/>
    </xf>
    <xf numFmtId="167" fontId="6" fillId="0" borderId="1" xfId="0" applyNumberFormat="1" applyFont="1" applyFill="1" applyBorder="1" applyAlignment="1">
      <alignment horizontal="right"/>
    </xf>
    <xf numFmtId="167" fontId="6" fillId="0" borderId="1" xfId="0" applyNumberFormat="1" applyFont="1" applyFill="1" applyBorder="1" applyAlignment="1"/>
    <xf numFmtId="166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49" fontId="6" fillId="0" borderId="1" xfId="0" applyNumberFormat="1" applyFont="1" applyFill="1" applyBorder="1" applyAlignment="1" applyProtection="1">
      <alignment horizontal="right" wrapText="1"/>
      <protection locked="0"/>
    </xf>
    <xf numFmtId="0" fontId="6" fillId="0" borderId="1" xfId="0" applyFont="1" applyFill="1" applyBorder="1" applyAlignment="1">
      <alignment horizontal="justify" wrapText="1"/>
    </xf>
    <xf numFmtId="167" fontId="7" fillId="0" borderId="1" xfId="0" applyNumberFormat="1" applyFont="1" applyFill="1" applyBorder="1" applyAlignment="1" applyProtection="1">
      <alignment horizontal="right" vertical="center"/>
    </xf>
    <xf numFmtId="167" fontId="6" fillId="0" borderId="1" xfId="0" applyNumberFormat="1" applyFont="1" applyFill="1" applyBorder="1"/>
    <xf numFmtId="49" fontId="10" fillId="0" borderId="1" xfId="0" applyNumberFormat="1" applyFont="1" applyFill="1" applyBorder="1" applyAlignment="1" applyProtection="1">
      <alignment horizontal="right" vertical="center"/>
      <protection locked="0"/>
    </xf>
    <xf numFmtId="167" fontId="6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left" vertical="top" wrapText="1"/>
    </xf>
    <xf numFmtId="167" fontId="7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167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/>
    <xf numFmtId="167" fontId="6" fillId="0" borderId="1" xfId="0" applyNumberFormat="1" applyFont="1" applyFill="1" applyBorder="1" applyAlignment="1">
      <alignment horizontal="right" wrapText="1"/>
    </xf>
    <xf numFmtId="167" fontId="2" fillId="0" borderId="0" xfId="0" applyNumberFormat="1" applyFont="1" applyFill="1"/>
    <xf numFmtId="167" fontId="7" fillId="0" borderId="1" xfId="0" applyNumberFormat="1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/>
    <xf numFmtId="167" fontId="7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right"/>
    </xf>
    <xf numFmtId="0" fontId="19" fillId="0" borderId="0" xfId="0" applyFont="1"/>
    <xf numFmtId="167" fontId="6" fillId="0" borderId="1" xfId="0" applyNumberFormat="1" applyFont="1" applyFill="1" applyBorder="1" applyAlignment="1">
      <alignment vertical="center"/>
    </xf>
    <xf numFmtId="0" fontId="20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left" vertical="center" wrapText="1"/>
    </xf>
    <xf numFmtId="167" fontId="7" fillId="2" borderId="1" xfId="0" applyNumberFormat="1" applyFont="1" applyFill="1" applyBorder="1" applyAlignment="1">
      <alignment vertical="center"/>
    </xf>
    <xf numFmtId="167" fontId="7" fillId="2" borderId="1" xfId="0" applyNumberFormat="1" applyFont="1" applyFill="1" applyBorder="1" applyAlignment="1" applyProtection="1">
      <alignment horizontal="right" vertical="center" wrapText="1"/>
    </xf>
    <xf numFmtId="168" fontId="7" fillId="2" borderId="1" xfId="0" applyNumberFormat="1" applyFont="1" applyFill="1" applyBorder="1" applyAlignment="1" applyProtection="1">
      <alignment horizontal="right" vertical="center" wrapText="1"/>
    </xf>
    <xf numFmtId="165" fontId="7" fillId="2" borderId="1" xfId="0" applyNumberFormat="1" applyFont="1" applyFill="1" applyBorder="1" applyAlignment="1" applyProtection="1">
      <alignment horizontal="right" vertical="center" wrapText="1"/>
    </xf>
    <xf numFmtId="0" fontId="16" fillId="2" borderId="0" xfId="0" applyFont="1" applyFill="1"/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167" fontId="6" fillId="2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 applyProtection="1">
      <alignment horizontal="right" vertical="center" wrapText="1"/>
    </xf>
    <xf numFmtId="165" fontId="6" fillId="2" borderId="1" xfId="0" applyNumberFormat="1" applyFont="1" applyFill="1" applyBorder="1" applyAlignment="1" applyProtection="1">
      <alignment horizontal="right" vertical="center" wrapText="1"/>
    </xf>
    <xf numFmtId="0" fontId="11" fillId="2" borderId="0" xfId="0" applyFont="1" applyFill="1"/>
    <xf numFmtId="167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NumberFormat="1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right" vertical="center"/>
    </xf>
    <xf numFmtId="167" fontId="20" fillId="2" borderId="1" xfId="0" applyNumberFormat="1" applyFont="1" applyFill="1" applyBorder="1" applyAlignment="1">
      <alignment horizontal="right" vertical="center"/>
    </xf>
    <xf numFmtId="167" fontId="20" fillId="2" borderId="1" xfId="0" applyNumberFormat="1" applyFont="1" applyFill="1" applyBorder="1" applyAlignment="1">
      <alignment vertical="center"/>
    </xf>
    <xf numFmtId="167" fontId="20" fillId="2" borderId="1" xfId="0" applyNumberFormat="1" applyFont="1" applyFill="1" applyBorder="1" applyAlignment="1" applyProtection="1">
      <alignment horizontal="right" vertical="center" wrapText="1"/>
    </xf>
    <xf numFmtId="165" fontId="20" fillId="2" borderId="1" xfId="0" applyNumberFormat="1" applyFont="1" applyFill="1" applyBorder="1" applyAlignment="1" applyProtection="1">
      <alignment horizontal="right" vertical="center" wrapText="1"/>
    </xf>
    <xf numFmtId="0" fontId="21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wrapText="1"/>
    </xf>
    <xf numFmtId="167" fontId="3" fillId="2" borderId="0" xfId="0" applyNumberFormat="1" applyFont="1" applyFill="1"/>
    <xf numFmtId="167" fontId="6" fillId="2" borderId="0" xfId="0" applyNumberFormat="1" applyFont="1" applyFill="1"/>
    <xf numFmtId="165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wrapText="1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17" fillId="2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7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6" fillId="2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 applyProtection="1">
      <alignment horizontal="right" vertical="center"/>
    </xf>
    <xf numFmtId="49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31" Type="http://schemas.openxmlformats.org/officeDocument/2006/relationships/revisionLog" Target="revisionLog11941.xml"/><Relationship Id="rId159" Type="http://schemas.openxmlformats.org/officeDocument/2006/relationships/revisionLog" Target="revisionLog18.xml"/><Relationship Id="rId138" Type="http://schemas.openxmlformats.org/officeDocument/2006/relationships/revisionLog" Target="revisionLog13.xml"/><Relationship Id="rId154" Type="http://schemas.openxmlformats.org/officeDocument/2006/relationships/revisionLog" Target="revisionLog154.xml"/><Relationship Id="rId133" Type="http://schemas.openxmlformats.org/officeDocument/2006/relationships/revisionLog" Target="revisionLog12101.xml"/><Relationship Id="rId175" Type="http://schemas.openxmlformats.org/officeDocument/2006/relationships/revisionLog" Target="revisionLog114311111.xml"/><Relationship Id="rId170" Type="http://schemas.openxmlformats.org/officeDocument/2006/relationships/revisionLog" Target="revisionLog1141.xml"/><Relationship Id="rId191" Type="http://schemas.openxmlformats.org/officeDocument/2006/relationships/revisionLog" Target="revisionLog115.xml"/><Relationship Id="rId205" Type="http://schemas.openxmlformats.org/officeDocument/2006/relationships/revisionLog" Target="revisionLog12.xml"/><Relationship Id="rId226" Type="http://schemas.openxmlformats.org/officeDocument/2006/relationships/revisionLog" Target="revisionLog14.xml"/><Relationship Id="rId247" Type="http://schemas.openxmlformats.org/officeDocument/2006/relationships/revisionLog" Target="revisionLog15.xml"/><Relationship Id="rId196" Type="http://schemas.openxmlformats.org/officeDocument/2006/relationships/revisionLog" Target="revisionLog143.xml"/><Relationship Id="rId200" Type="http://schemas.openxmlformats.org/officeDocument/2006/relationships/revisionLog" Target="revisionLog1213.xml"/><Relationship Id="rId242" Type="http://schemas.openxmlformats.org/officeDocument/2006/relationships/revisionLog" Target="revisionLog138.xml"/><Relationship Id="rId221" Type="http://schemas.openxmlformats.org/officeDocument/2006/relationships/revisionLog" Target="revisionLog13111.xml"/><Relationship Id="rId149" Type="http://schemas.openxmlformats.org/officeDocument/2006/relationships/revisionLog" Target="revisionLog1142.xml"/><Relationship Id="rId128" Type="http://schemas.openxmlformats.org/officeDocument/2006/relationships/revisionLog" Target="revisionLog151.xml"/><Relationship Id="rId123" Type="http://schemas.openxmlformats.org/officeDocument/2006/relationships/revisionLog" Target="revisionLog1214.xml"/><Relationship Id="rId144" Type="http://schemas.openxmlformats.org/officeDocument/2006/relationships/revisionLog" Target="revisionLog181.xml"/><Relationship Id="rId216" Type="http://schemas.openxmlformats.org/officeDocument/2006/relationships/revisionLog" Target="revisionLog142.xml"/><Relationship Id="rId165" Type="http://schemas.openxmlformats.org/officeDocument/2006/relationships/revisionLog" Target="revisionLog1193.xml"/><Relationship Id="rId160" Type="http://schemas.openxmlformats.org/officeDocument/2006/relationships/revisionLog" Target="revisionLog116.xml"/><Relationship Id="rId181" Type="http://schemas.openxmlformats.org/officeDocument/2006/relationships/revisionLog" Target="revisionLog120.xml"/><Relationship Id="rId237" Type="http://schemas.openxmlformats.org/officeDocument/2006/relationships/revisionLog" Target="revisionLog152.xml"/><Relationship Id="rId186" Type="http://schemas.openxmlformats.org/officeDocument/2006/relationships/revisionLog" Target="revisionLog122.xml"/><Relationship Id="rId211" Type="http://schemas.openxmlformats.org/officeDocument/2006/relationships/revisionLog" Target="revisionLog1421.xml"/><Relationship Id="rId232" Type="http://schemas.openxmlformats.org/officeDocument/2006/relationships/revisionLog" Target="revisionLog1521.xml"/><Relationship Id="rId139" Type="http://schemas.openxmlformats.org/officeDocument/2006/relationships/revisionLog" Target="revisionLog1161.xml"/><Relationship Id="rId134" Type="http://schemas.openxmlformats.org/officeDocument/2006/relationships/revisionLog" Target="revisionLog11421.xml"/><Relationship Id="rId118" Type="http://schemas.openxmlformats.org/officeDocument/2006/relationships/revisionLog" Target="revisionLog1811.xml"/><Relationship Id="rId168" Type="http://schemas.openxmlformats.org/officeDocument/2006/relationships/revisionLog" Target="revisionLog133111.xml"/><Relationship Id="rId147" Type="http://schemas.openxmlformats.org/officeDocument/2006/relationships/revisionLog" Target="revisionLog12911.xml"/><Relationship Id="rId126" Type="http://schemas.openxmlformats.org/officeDocument/2006/relationships/revisionLog" Target="revisionLog1522.xml"/><Relationship Id="rId227" Type="http://schemas.openxmlformats.org/officeDocument/2006/relationships/revisionLog" Target="revisionLog15211.xml"/><Relationship Id="rId206" Type="http://schemas.openxmlformats.org/officeDocument/2006/relationships/revisionLog" Target="revisionLog14211.xml"/><Relationship Id="rId150" Type="http://schemas.openxmlformats.org/officeDocument/2006/relationships/revisionLog" Target="revisionLog1191.xml"/><Relationship Id="rId155" Type="http://schemas.openxmlformats.org/officeDocument/2006/relationships/revisionLog" Target="revisionLog1201.xml"/><Relationship Id="rId171" Type="http://schemas.openxmlformats.org/officeDocument/2006/relationships/revisionLog" Target="revisionLog1221.xml"/><Relationship Id="rId176" Type="http://schemas.openxmlformats.org/officeDocument/2006/relationships/revisionLog" Target="revisionLog123.xml"/><Relationship Id="rId192" Type="http://schemas.openxmlformats.org/officeDocument/2006/relationships/revisionLog" Target="revisionLog124.xml"/><Relationship Id="rId197" Type="http://schemas.openxmlformats.org/officeDocument/2006/relationships/revisionLog" Target="revisionLog125.xml"/><Relationship Id="rId219" Type="http://schemas.openxmlformats.org/officeDocument/2006/relationships/revisionLog" Target="revisionLog1143111.xml"/><Relationship Id="rId189" Type="http://schemas.openxmlformats.org/officeDocument/2006/relationships/revisionLog" Target="revisionLog1332.xml"/><Relationship Id="rId184" Type="http://schemas.openxmlformats.org/officeDocument/2006/relationships/revisionLog" Target="revisionLog13021.xml"/><Relationship Id="rId163" Type="http://schemas.openxmlformats.org/officeDocument/2006/relationships/revisionLog" Target="revisionLog12421.xml"/><Relationship Id="rId142" Type="http://schemas.openxmlformats.org/officeDocument/2006/relationships/revisionLog" Target="revisionLog11921.xml"/><Relationship Id="rId121" Type="http://schemas.openxmlformats.org/officeDocument/2006/relationships/revisionLog" Target="revisionLog1211.xml"/><Relationship Id="rId201" Type="http://schemas.openxmlformats.org/officeDocument/2006/relationships/revisionLog" Target="revisionLog152111.xml"/><Relationship Id="rId222" Type="http://schemas.openxmlformats.org/officeDocument/2006/relationships/revisionLog" Target="revisionLog17.xml"/><Relationship Id="rId243" Type="http://schemas.openxmlformats.org/officeDocument/2006/relationships/revisionLog" Target="revisionLog110.xml"/><Relationship Id="rId248" Type="http://schemas.openxmlformats.org/officeDocument/2006/relationships/revisionLog" Target="revisionLog16.xml"/><Relationship Id="rId230" Type="http://schemas.openxmlformats.org/officeDocument/2006/relationships/revisionLog" Target="revisionLog1173.xml"/><Relationship Id="rId214" Type="http://schemas.openxmlformats.org/officeDocument/2006/relationships/revisionLog" Target="revisionLog1132.xml"/><Relationship Id="rId235" Type="http://schemas.openxmlformats.org/officeDocument/2006/relationships/revisionLog" Target="revisionLog1194.xml"/><Relationship Id="rId129" Type="http://schemas.openxmlformats.org/officeDocument/2006/relationships/revisionLog" Target="revisionLog114211.xml"/><Relationship Id="rId124" Type="http://schemas.openxmlformats.org/officeDocument/2006/relationships/revisionLog" Target="revisionLog1521111.xml"/><Relationship Id="rId137" Type="http://schemas.openxmlformats.org/officeDocument/2006/relationships/revisionLog" Target="revisionLog11614.xml"/><Relationship Id="rId158" Type="http://schemas.openxmlformats.org/officeDocument/2006/relationships/revisionLog" Target="revisionLog1331111.xml"/><Relationship Id="rId217" Type="http://schemas.openxmlformats.org/officeDocument/2006/relationships/revisionLog" Target="revisionLog172.xml"/><Relationship Id="rId187" Type="http://schemas.openxmlformats.org/officeDocument/2006/relationships/revisionLog" Target="revisionLog127.xml"/><Relationship Id="rId182" Type="http://schemas.openxmlformats.org/officeDocument/2006/relationships/revisionLog" Target="revisionLog126.xml"/><Relationship Id="rId166" Type="http://schemas.openxmlformats.org/officeDocument/2006/relationships/revisionLog" Target="revisionLog1241.xml"/><Relationship Id="rId132" Type="http://schemas.openxmlformats.org/officeDocument/2006/relationships/revisionLog" Target="revisionLog11612.xml"/><Relationship Id="rId140" Type="http://schemas.openxmlformats.org/officeDocument/2006/relationships/revisionLog" Target="revisionLog1231.xml"/><Relationship Id="rId145" Type="http://schemas.openxmlformats.org/officeDocument/2006/relationships/revisionLog" Target="revisionLog1192.xml"/><Relationship Id="rId161" Type="http://schemas.openxmlformats.org/officeDocument/2006/relationships/revisionLog" Target="revisionLog1251.xml"/><Relationship Id="rId209" Type="http://schemas.openxmlformats.org/officeDocument/2006/relationships/revisionLog" Target="revisionLog11321.xml"/><Relationship Id="rId195" Type="http://schemas.openxmlformats.org/officeDocument/2006/relationships/revisionLog" Target="revisionLog136.xml"/><Relationship Id="rId179" Type="http://schemas.openxmlformats.org/officeDocument/2006/relationships/revisionLog" Target="revisionLog135.xml"/><Relationship Id="rId174" Type="http://schemas.openxmlformats.org/officeDocument/2006/relationships/revisionLog" Target="revisionLog134.xml"/><Relationship Id="rId153" Type="http://schemas.openxmlformats.org/officeDocument/2006/relationships/revisionLog" Target="revisionLog124211.xml"/><Relationship Id="rId212" Type="http://schemas.openxmlformats.org/officeDocument/2006/relationships/revisionLog" Target="revisionLog1721.xml"/><Relationship Id="rId233" Type="http://schemas.openxmlformats.org/officeDocument/2006/relationships/revisionLog" Target="revisionLog1101.xml"/><Relationship Id="rId238" Type="http://schemas.openxmlformats.org/officeDocument/2006/relationships/revisionLog" Target="revisionLog111.xml"/><Relationship Id="rId190" Type="http://schemas.openxmlformats.org/officeDocument/2006/relationships/revisionLog" Target="revisionLog1361.xml"/><Relationship Id="rId204" Type="http://schemas.openxmlformats.org/officeDocument/2006/relationships/revisionLog" Target="revisionLog11141.xml"/><Relationship Id="rId220" Type="http://schemas.openxmlformats.org/officeDocument/2006/relationships/revisionLog" Target="revisionLog1212.xml"/><Relationship Id="rId225" Type="http://schemas.openxmlformats.org/officeDocument/2006/relationships/revisionLog" Target="revisionLog11732.xml"/><Relationship Id="rId241" Type="http://schemas.openxmlformats.org/officeDocument/2006/relationships/revisionLog" Target="revisionLog131.xml"/><Relationship Id="rId246" Type="http://schemas.openxmlformats.org/officeDocument/2006/relationships/revisionLog" Target="revisionLog137.xml"/><Relationship Id="rId119" Type="http://schemas.openxmlformats.org/officeDocument/2006/relationships/revisionLog" Target="revisionLog1142111.xml"/><Relationship Id="rId127" Type="http://schemas.openxmlformats.org/officeDocument/2006/relationships/revisionLog" Target="revisionLog116121.xml"/><Relationship Id="rId198" Type="http://schemas.openxmlformats.org/officeDocument/2006/relationships/revisionLog" Target="revisionLog130.xml"/><Relationship Id="rId177" Type="http://schemas.openxmlformats.org/officeDocument/2006/relationships/revisionLog" Target="revisionLog132.xml"/><Relationship Id="rId156" Type="http://schemas.openxmlformats.org/officeDocument/2006/relationships/revisionLog" Target="revisionLog129.xml"/><Relationship Id="rId122" Type="http://schemas.openxmlformats.org/officeDocument/2006/relationships/revisionLog" Target="revisionLog152112.xml"/><Relationship Id="rId143" Type="http://schemas.openxmlformats.org/officeDocument/2006/relationships/revisionLog" Target="revisionLog1262.xml"/><Relationship Id="rId130" Type="http://schemas.openxmlformats.org/officeDocument/2006/relationships/revisionLog" Target="revisionLog12411.xml"/><Relationship Id="rId135" Type="http://schemas.openxmlformats.org/officeDocument/2006/relationships/revisionLog" Target="revisionLog12511.xml"/><Relationship Id="rId151" Type="http://schemas.openxmlformats.org/officeDocument/2006/relationships/revisionLog" Target="revisionLog128.xml"/><Relationship Id="rId185" Type="http://schemas.openxmlformats.org/officeDocument/2006/relationships/revisionLog" Target="revisionLog13611.xml"/><Relationship Id="rId169" Type="http://schemas.openxmlformats.org/officeDocument/2006/relationships/revisionLog" Target="revisionLog130211.xml"/><Relationship Id="rId164" Type="http://schemas.openxmlformats.org/officeDocument/2006/relationships/revisionLog" Target="revisionLog1242.xml"/><Relationship Id="rId148" Type="http://schemas.openxmlformats.org/officeDocument/2006/relationships/revisionLog" Target="revisionLog12721.xml"/><Relationship Id="rId172" Type="http://schemas.openxmlformats.org/officeDocument/2006/relationships/revisionLog" Target="revisionLog1321.xml"/><Relationship Id="rId193" Type="http://schemas.openxmlformats.org/officeDocument/2006/relationships/revisionLog" Target="revisionLog142111.xml"/><Relationship Id="rId202" Type="http://schemas.openxmlformats.org/officeDocument/2006/relationships/revisionLog" Target="revisionLog17211.xml"/><Relationship Id="rId207" Type="http://schemas.openxmlformats.org/officeDocument/2006/relationships/revisionLog" Target="revisionLog11012.xml"/><Relationship Id="rId223" Type="http://schemas.openxmlformats.org/officeDocument/2006/relationships/revisionLog" Target="revisionLog1112.xml"/><Relationship Id="rId228" Type="http://schemas.openxmlformats.org/officeDocument/2006/relationships/revisionLog" Target="revisionLog113.xml"/><Relationship Id="rId244" Type="http://schemas.openxmlformats.org/officeDocument/2006/relationships/revisionLog" Target="revisionLog114.xml"/><Relationship Id="rId215" Type="http://schemas.openxmlformats.org/officeDocument/2006/relationships/revisionLog" Target="revisionLog1371.xml"/><Relationship Id="rId210" Type="http://schemas.openxmlformats.org/officeDocument/2006/relationships/revisionLog" Target="revisionLog11431111.xml"/><Relationship Id="rId180" Type="http://schemas.openxmlformats.org/officeDocument/2006/relationships/revisionLog" Target="revisionLog13321.xml"/><Relationship Id="rId236" Type="http://schemas.openxmlformats.org/officeDocument/2006/relationships/revisionLog" Target="revisionLog1311.xml"/><Relationship Id="rId249" Type="http://schemas.openxmlformats.org/officeDocument/2006/relationships/revisionLog" Target="revisionLog11.xml"/><Relationship Id="rId188" Type="http://schemas.openxmlformats.org/officeDocument/2006/relationships/revisionLog" Target="revisionLog1302.xml"/><Relationship Id="rId167" Type="http://schemas.openxmlformats.org/officeDocument/2006/relationships/revisionLog" Target="revisionLog1301.xml"/><Relationship Id="rId146" Type="http://schemas.openxmlformats.org/officeDocument/2006/relationships/revisionLog" Target="revisionLog1271.xml"/><Relationship Id="rId141" Type="http://schemas.openxmlformats.org/officeDocument/2006/relationships/revisionLog" Target="revisionLog1261.xml"/><Relationship Id="rId125" Type="http://schemas.openxmlformats.org/officeDocument/2006/relationships/revisionLog" Target="revisionLog11613.xml"/><Relationship Id="rId120" Type="http://schemas.openxmlformats.org/officeDocument/2006/relationships/revisionLog" Target="revisionLog125111.xml"/><Relationship Id="rId218" Type="http://schemas.openxmlformats.org/officeDocument/2006/relationships/revisionLog" Target="revisionLog1131.xml"/><Relationship Id="rId239" Type="http://schemas.openxmlformats.org/officeDocument/2006/relationships/revisionLog" Target="revisionLog117.xml"/><Relationship Id="rId234" Type="http://schemas.openxmlformats.org/officeDocument/2006/relationships/revisionLog" Target="revisionLog1143.xml"/><Relationship Id="rId162" Type="http://schemas.openxmlformats.org/officeDocument/2006/relationships/revisionLog" Target="revisionLog13011.xml"/><Relationship Id="rId183" Type="http://schemas.openxmlformats.org/officeDocument/2006/relationships/revisionLog" Target="revisionLog1272.xml"/><Relationship Id="rId213" Type="http://schemas.openxmlformats.org/officeDocument/2006/relationships/revisionLog" Target="revisionLog11121.xml"/><Relationship Id="rId250" Type="http://schemas.openxmlformats.org/officeDocument/2006/relationships/revisionLog" Target="revisionLog1.xml"/><Relationship Id="rId178" Type="http://schemas.openxmlformats.org/officeDocument/2006/relationships/revisionLog" Target="revisionLog1331.xml"/><Relationship Id="rId157" Type="http://schemas.openxmlformats.org/officeDocument/2006/relationships/revisionLog" Target="revisionLog130111.xml"/><Relationship Id="rId136" Type="http://schemas.openxmlformats.org/officeDocument/2006/relationships/revisionLog" Target="revisionLog1281.xml"/><Relationship Id="rId131" Type="http://schemas.openxmlformats.org/officeDocument/2006/relationships/revisionLog" Target="revisionLog12711.xml"/><Relationship Id="rId229" Type="http://schemas.openxmlformats.org/officeDocument/2006/relationships/revisionLog" Target="revisionLog11431.xml"/><Relationship Id="rId208" Type="http://schemas.openxmlformats.org/officeDocument/2006/relationships/revisionLog" Target="revisionLog1114.xml"/><Relationship Id="rId152" Type="http://schemas.openxmlformats.org/officeDocument/2006/relationships/revisionLog" Target="revisionLog1291.xml"/><Relationship Id="rId173" Type="http://schemas.openxmlformats.org/officeDocument/2006/relationships/revisionLog" Target="revisionLog13311.xml"/><Relationship Id="rId194" Type="http://schemas.openxmlformats.org/officeDocument/2006/relationships/revisionLog" Target="revisionLog133.xml"/><Relationship Id="rId199" Type="http://schemas.openxmlformats.org/officeDocument/2006/relationships/revisionLog" Target="revisionLog1210.xml"/><Relationship Id="rId203" Type="http://schemas.openxmlformats.org/officeDocument/2006/relationships/revisionLog" Target="revisionLog1102.xml"/><Relationship Id="rId224" Type="http://schemas.openxmlformats.org/officeDocument/2006/relationships/revisionLog" Target="revisionLog114311.xml"/><Relationship Id="rId240" Type="http://schemas.openxmlformats.org/officeDocument/2006/relationships/revisionLog" Target="revisionLog119.xml"/><Relationship Id="rId245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guid="{B5C3CC8F-C63F-4A17-BA39-A0ECEBAA668B}" diskRevisions="1" revisionId="2409" version="25">
  <header guid="{48C4BE3A-683B-4C71-80C0-0515AA537D12}" dateTime="2023-04-24T15:54:29" maxSheetId="2" userName="User416a" r:id="rId118">
    <sheetIdMap count="1">
      <sheetId val="1"/>
    </sheetIdMap>
  </header>
  <header guid="{1F6F39DD-5E50-4680-A3C9-AD143AF62614}" dateTime="2023-04-24T15:55:09" maxSheetId="2" userName="User416a" r:id="rId119">
    <sheetIdMap count="1">
      <sheetId val="1"/>
    </sheetIdMap>
  </header>
  <header guid="{63A71645-C0FD-4612-A003-73B062B58848}" dateTime="2023-04-25T11:58:23" maxSheetId="2" userName="User416a" r:id="rId120">
    <sheetIdMap count="1">
      <sheetId val="1"/>
    </sheetIdMap>
  </header>
  <header guid="{B0FC6B0A-9736-41FE-9505-A9881861DCD7}" dateTime="2023-04-25T12:00:13" maxSheetId="2" userName="User416a" r:id="rId121">
    <sheetIdMap count="1">
      <sheetId val="1"/>
    </sheetIdMap>
  </header>
  <header guid="{FFD48B3F-781F-4C50-8346-AF80B3EA6452}" dateTime="2023-04-25T12:01:38" maxSheetId="2" userName="User416a" r:id="rId122">
    <sheetIdMap count="1">
      <sheetId val="1"/>
    </sheetIdMap>
  </header>
  <header guid="{8737AB8A-ED09-4782-BE1E-C10E4682C8E0}" dateTime="2023-04-25T12:14:12" maxSheetId="2" userName="User416a" r:id="rId123" minRId="1052" maxRId="1059">
    <sheetIdMap count="1">
      <sheetId val="1"/>
    </sheetIdMap>
  </header>
  <header guid="{B4382809-5EDA-4BB5-A768-985017D84A41}" dateTime="2023-04-25T13:31:56" maxSheetId="2" userName="User416a" r:id="rId124">
    <sheetIdMap count="1">
      <sheetId val="1"/>
    </sheetIdMap>
  </header>
  <header guid="{9CE750E3-2F58-4F11-AC64-915675F4A7DA}" dateTime="2023-04-25T14:24:22" maxSheetId="2" userName="User416a" r:id="rId125">
    <sheetIdMap count="1">
      <sheetId val="1"/>
    </sheetIdMap>
  </header>
  <header guid="{06C07745-A707-475C-8ECA-54E29CA6B683}" dateTime="2023-04-25T16:13:29" maxSheetId="2" userName="user457c" r:id="rId126" minRId="1071" maxRId="1078">
    <sheetIdMap count="1">
      <sheetId val="1"/>
    </sheetIdMap>
  </header>
  <header guid="{51115CA8-DCAE-404A-A2DA-85B2048FB3EC}" dateTime="2023-04-25T16:13:31" maxSheetId="2" userName="user457c" r:id="rId127">
    <sheetIdMap count="1">
      <sheetId val="1"/>
    </sheetIdMap>
  </header>
  <header guid="{A0AD805D-E9D6-428E-BE67-7DBAB221B278}" dateTime="2023-04-25T16:15:32" maxSheetId="2" userName="user457c" r:id="rId128">
    <sheetIdMap count="1">
      <sheetId val="1"/>
    </sheetIdMap>
  </header>
  <header guid="{CD1DBF20-FCD0-47D9-B37F-05A692D9DD1A}" dateTime="2023-04-25T16:15:36" maxSheetId="2" userName="user457c" r:id="rId129">
    <sheetIdMap count="1">
      <sheetId val="1"/>
    </sheetIdMap>
  </header>
  <header guid="{A6F3CDF7-699C-405E-92E4-F1F89C4E2408}" dateTime="2023-04-25T16:18:03" maxSheetId="2" userName="user457c" r:id="rId130">
    <sheetIdMap count="1">
      <sheetId val="1"/>
    </sheetIdMap>
  </header>
  <header guid="{F7BC9ABA-DD0D-425E-B928-84C2CCDE4CDB}" dateTime="2023-04-25T16:18:04" maxSheetId="2" userName="user457c" r:id="rId131">
    <sheetIdMap count="1">
      <sheetId val="1"/>
    </sheetIdMap>
  </header>
  <header guid="{3EB50F03-2FBF-49CE-BF97-513C70A2973D}" dateTime="2023-04-25T16:21:43" maxSheetId="2" userName="user457c" r:id="rId132" minRId="1097" maxRId="1105">
    <sheetIdMap count="1">
      <sheetId val="1"/>
    </sheetIdMap>
  </header>
  <header guid="{0F0228A5-7284-4786-9945-E36F7E50B359}" dateTime="2023-04-25T16:32:15" maxSheetId="2" userName="user457c" r:id="rId133" minRId="1109" maxRId="1137">
    <sheetIdMap count="1">
      <sheetId val="1"/>
    </sheetIdMap>
  </header>
  <header guid="{44939C54-0798-4530-BECC-DF98F3428D4E}" dateTime="2023-04-25T16:32:16" maxSheetId="2" userName="user457c" r:id="rId134">
    <sheetIdMap count="1">
      <sheetId val="1"/>
    </sheetIdMap>
  </header>
  <header guid="{8BC24099-9E2D-4566-9C3D-FC2705ACBB41}" dateTime="2023-04-25T16:32:18" maxSheetId="2" userName="user457c" r:id="rId135">
    <sheetIdMap count="1">
      <sheetId val="1"/>
    </sheetIdMap>
  </header>
  <header guid="{06E4A13C-CE04-4587-AA18-613C24EBEDF6}" dateTime="2023-04-25T16:35:25" maxSheetId="2" userName="user457c" r:id="rId136" minRId="1147" maxRId="1157">
    <sheetIdMap count="1">
      <sheetId val="1"/>
    </sheetIdMap>
  </header>
  <header guid="{467539D2-0BF0-4C33-B598-D88386A8C15C}" dateTime="2023-04-25T16:35:27" maxSheetId="2" userName="user457c" r:id="rId137">
    <sheetIdMap count="1">
      <sheetId val="1"/>
    </sheetIdMap>
  </header>
  <header guid="{09B59827-E21E-4BA2-83BC-73955CD44D86}" dateTime="2023-04-25T16:35:28" maxSheetId="2" userName="user457c" r:id="rId138">
    <sheetIdMap count="1">
      <sheetId val="1"/>
    </sheetIdMap>
  </header>
  <header guid="{AE27CF13-E6F5-4481-A7DC-53330CB60FA2}" dateTime="2023-04-25T16:43:58" maxSheetId="2" userName="user457c" r:id="rId139" minRId="1167" maxRId="1183">
    <sheetIdMap count="1">
      <sheetId val="1"/>
    </sheetIdMap>
  </header>
  <header guid="{9F7A909E-BCD2-41FB-973D-62A71818EB88}" dateTime="2023-04-25T16:43:59" maxSheetId="2" userName="user457c" r:id="rId140">
    <sheetIdMap count="1">
      <sheetId val="1"/>
    </sheetIdMap>
  </header>
  <header guid="{55FDC226-4E26-4B1D-8993-5004C7D1DBBF}" dateTime="2023-04-26T12:58:24" maxSheetId="2" userName="user457c" r:id="rId141" minRId="1190" maxRId="1193">
    <sheetIdMap count="1">
      <sheetId val="1"/>
    </sheetIdMap>
  </header>
  <header guid="{33E3DA82-34B8-4BAA-BF6D-DCF2C56883BB}" dateTime="2023-04-26T12:58:25" maxSheetId="2" userName="user457c" r:id="rId142">
    <sheetIdMap count="1">
      <sheetId val="1"/>
    </sheetIdMap>
  </header>
  <header guid="{FEE1194F-1950-4C3C-B09B-F18F7C91214F}" dateTime="2023-04-26T12:58:27" maxSheetId="2" userName="user457c" r:id="rId143">
    <sheetIdMap count="1">
      <sheetId val="1"/>
    </sheetIdMap>
  </header>
  <header guid="{D8199483-4B98-4631-90B1-FDCAB8580BE1}" dateTime="2023-04-26T12:58:44" maxSheetId="2" userName="user457c" r:id="rId144">
    <sheetIdMap count="1">
      <sheetId val="1"/>
    </sheetIdMap>
  </header>
  <header guid="{F2B8267F-97B6-43C9-BD6F-CCA83F8E7DF2}" dateTime="2023-04-26T12:58:46" maxSheetId="2" userName="user457c" r:id="rId145">
    <sheetIdMap count="1">
      <sheetId val="1"/>
    </sheetIdMap>
  </header>
  <header guid="{43982D5E-5CC3-4129-BF24-E2F335B1F7EE}" dateTime="2023-04-26T12:58:47" maxSheetId="2" userName="user457c" r:id="rId146">
    <sheetIdMap count="1">
      <sheetId val="1"/>
    </sheetIdMap>
  </header>
  <header guid="{71520B7B-DA10-4B99-8B8B-047C0459A980}" dateTime="2023-04-26T12:58:49" maxSheetId="2" userName="user457c" r:id="rId147">
    <sheetIdMap count="1">
      <sheetId val="1"/>
    </sheetIdMap>
  </header>
  <header guid="{1EAE32F0-69D3-4D6F-BEC3-2177AE225B6F}" dateTime="2023-04-26T12:58:51" maxSheetId="2" userName="user457c" r:id="rId148">
    <sheetIdMap count="1">
      <sheetId val="1"/>
    </sheetIdMap>
  </header>
  <header guid="{F00698DC-BF66-45DB-9104-707B6E31A752}" dateTime="2023-04-26T13:32:34" maxSheetId="2" userName="user457c" r:id="rId149" minRId="1218" maxRId="1232">
    <sheetIdMap count="1">
      <sheetId val="1"/>
    </sheetIdMap>
  </header>
  <header guid="{22A7F2E2-4A32-4D19-B497-D57705B78319}" dateTime="2023-04-26T13:32:35" maxSheetId="2" userName="user457c" r:id="rId150">
    <sheetIdMap count="1">
      <sheetId val="1"/>
    </sheetIdMap>
  </header>
  <header guid="{921768CE-95D0-4ACA-947C-449C2F0F27EF}" dateTime="2023-04-26T13:32:36" maxSheetId="2" userName="user457c" r:id="rId151">
    <sheetIdMap count="1">
      <sheetId val="1"/>
    </sheetIdMap>
  </header>
  <header guid="{5870BE07-2282-4D8B-AE1D-F060F635E35C}" dateTime="2023-04-26T13:33:04" maxSheetId="2" userName="user457c" r:id="rId152" minRId="1242" maxRId="1244">
    <sheetIdMap count="1">
      <sheetId val="1"/>
    </sheetIdMap>
  </header>
  <header guid="{8C2EFC6D-FE23-43AD-8E22-A39CACA7C38F}" dateTime="2023-04-26T13:33:05" maxSheetId="2" userName="user457c" r:id="rId153">
    <sheetIdMap count="1">
      <sheetId val="1"/>
    </sheetIdMap>
  </header>
  <header guid="{E16E9315-092F-4871-9BB1-C33E03E649FA}" dateTime="2023-04-26T13:33:07" maxSheetId="2" userName="user457c" r:id="rId154">
    <sheetIdMap count="1">
      <sheetId val="1"/>
    </sheetIdMap>
  </header>
  <header guid="{309EE45B-8EB5-4FD3-A220-552E388F4FBB}" dateTime="2023-04-26T13:33:09" maxSheetId="2" userName="user457c" r:id="rId155">
    <sheetIdMap count="1">
      <sheetId val="1"/>
    </sheetIdMap>
  </header>
  <header guid="{65B05EF4-B76E-4E71-9A4B-57BCAB609E19}" dateTime="2023-04-26T13:33:24" maxSheetId="2" userName="user457c" r:id="rId156">
    <sheetIdMap count="1">
      <sheetId val="1"/>
    </sheetIdMap>
  </header>
  <header guid="{E341443A-3E95-4089-922B-0347C4CD6513}" dateTime="2023-04-26T13:33:25" maxSheetId="2" userName="user457c" r:id="rId157">
    <sheetIdMap count="1">
      <sheetId val="1"/>
    </sheetIdMap>
  </header>
  <header guid="{AD50796F-B266-4139-ADFA-226B9B1C76E5}" dateTime="2023-04-26T13:33:26" maxSheetId="2" userName="user457c" r:id="rId158">
    <sheetIdMap count="1">
      <sheetId val="1"/>
    </sheetIdMap>
  </header>
  <header guid="{0CAB71DF-2A73-4217-9884-554C29F29FC8}" dateTime="2023-04-26T13:39:50" maxSheetId="2" userName="user457c" r:id="rId159" minRId="1266" maxRId="1276">
    <sheetIdMap count="1">
      <sheetId val="1"/>
    </sheetIdMap>
  </header>
  <header guid="{11AB3B8C-EA6F-41DD-9350-8B1E5678C077}" dateTime="2023-04-26T13:39:51" maxSheetId="2" userName="user457c" r:id="rId160">
    <sheetIdMap count="1">
      <sheetId val="1"/>
    </sheetIdMap>
  </header>
  <header guid="{3F795D74-A35E-4C54-A401-6F3780BF6CA4}" dateTime="2023-04-26T13:39:53" maxSheetId="2" userName="user457c" r:id="rId161">
    <sheetIdMap count="1">
      <sheetId val="1"/>
    </sheetIdMap>
  </header>
  <header guid="{875F2722-DAE6-442E-85BA-9A557BB4C49D}" dateTime="2023-04-26T13:42:25" maxSheetId="2" userName="user457c" r:id="rId162" minRId="1286">
    <sheetIdMap count="1">
      <sheetId val="1"/>
    </sheetIdMap>
  </header>
  <header guid="{EC6E28F2-A27A-4708-9537-D8301F4898D7}" dateTime="2023-04-26T13:42:26" maxSheetId="2" userName="user457c" r:id="rId163">
    <sheetIdMap count="1">
      <sheetId val="1"/>
    </sheetIdMap>
  </header>
  <header guid="{AC2A2115-DC04-4DB6-AAD1-C337DD369BF3}" dateTime="2023-04-26T15:15:25" maxSheetId="2" userName="user457c" r:id="rId164" minRId="1293" maxRId="1331">
    <sheetIdMap count="1">
      <sheetId val="1"/>
    </sheetIdMap>
  </header>
  <header guid="{73A6441A-2852-457B-A623-2549618C1DF8}" dateTime="2023-04-26T15:15:26" maxSheetId="2" userName="user457c" r:id="rId165">
    <sheetIdMap count="1">
      <sheetId val="1"/>
    </sheetIdMap>
  </header>
  <header guid="{943873F7-36BA-4D1B-8AE4-A71E1CE1F1D0}" dateTime="2023-04-26T15:15:28" maxSheetId="2" userName="user457c" r:id="rId166">
    <sheetIdMap count="1">
      <sheetId val="1"/>
    </sheetIdMap>
  </header>
  <header guid="{B2A25FF9-E1A1-4CC5-83BD-646F2C37B5F3}" dateTime="2023-04-26T15:15:30" maxSheetId="2" userName="user457c" r:id="rId167">
    <sheetIdMap count="1">
      <sheetId val="1"/>
    </sheetIdMap>
  </header>
  <header guid="{986E9C9E-0639-40A8-87CE-82DB25843C9B}" dateTime="2023-04-26T15:15:31" maxSheetId="2" userName="user457c" r:id="rId168">
    <sheetIdMap count="1">
      <sheetId val="1"/>
    </sheetIdMap>
  </header>
  <header guid="{892DF3E2-214F-4581-9F5D-C357D99F182E}" dateTime="2023-04-26T15:15:37" maxSheetId="2" userName="user457c" r:id="rId169">
    <sheetIdMap count="1">
      <sheetId val="1"/>
    </sheetIdMap>
  </header>
  <header guid="{4ADBCDA8-A67A-49F7-91AE-83D695295DA5}" dateTime="2023-04-26T15:16:23" maxSheetId="2" userName="user457c" r:id="rId170">
    <sheetIdMap count="1">
      <sheetId val="1"/>
    </sheetIdMap>
  </header>
  <header guid="{81F33A91-FB65-4A19-867E-7F28252B0DEB}" dateTime="2023-04-26T15:16:25" maxSheetId="2" userName="user457c" r:id="rId171">
    <sheetIdMap count="1">
      <sheetId val="1"/>
    </sheetIdMap>
  </header>
  <header guid="{0299FD68-62E2-4793-965B-857EE522F67B}" dateTime="2023-04-26T15:16:27" maxSheetId="2" userName="user457c" r:id="rId172">
    <sheetIdMap count="1">
      <sheetId val="1"/>
    </sheetIdMap>
  </header>
  <header guid="{4712CEBB-B594-4A7B-BC77-34EFA84BAF74}" dateTime="2023-04-26T15:18:38" maxSheetId="2" userName="user457c" r:id="rId173" minRId="1359" maxRId="1448">
    <sheetIdMap count="1">
      <sheetId val="1"/>
    </sheetIdMap>
  </header>
  <header guid="{6EFA0907-C004-431C-B25F-5947D2D06198}" dateTime="2023-04-26T15:18:39" maxSheetId="2" userName="user457c" r:id="rId174">
    <sheetIdMap count="1">
      <sheetId val="1"/>
    </sheetIdMap>
  </header>
  <header guid="{6B0FF60C-67AA-434D-8A0D-594033583943}" dateTime="2023-04-26T15:18:41" maxSheetId="2" userName="user457c" r:id="rId175">
    <sheetIdMap count="1">
      <sheetId val="1"/>
    </sheetIdMap>
  </header>
  <header guid="{E33E4298-CC17-4E58-AE15-1D13A5D6A9C7}" dateTime="2023-04-26T15:22:44" maxSheetId="2" userName="user457c" r:id="rId176" minRId="1458" maxRId="1467">
    <sheetIdMap count="1">
      <sheetId val="1"/>
    </sheetIdMap>
  </header>
  <header guid="{C557B388-D32D-4D94-94D8-A8D78391A3BD}" dateTime="2023-04-26T15:22:45" maxSheetId="2" userName="user457c" r:id="rId177">
    <sheetIdMap count="1">
      <sheetId val="1"/>
    </sheetIdMap>
  </header>
  <header guid="{591475ED-61A2-418B-86F9-6C22E31DF1A5}" dateTime="2023-04-26T15:22:47" maxSheetId="2" userName="user457c" r:id="rId178">
    <sheetIdMap count="1">
      <sheetId val="1"/>
    </sheetIdMap>
  </header>
  <header guid="{2E65E2D5-3247-4710-B506-C5BB66DF40C5}" dateTime="2023-04-26T15:41:49" maxSheetId="2" userName="user457c" r:id="rId179" minRId="1477" maxRId="1488">
    <sheetIdMap count="1">
      <sheetId val="1"/>
    </sheetIdMap>
  </header>
  <header guid="{8580DFB2-AEF1-4D70-A618-243BC99DBFBE}" dateTime="2023-04-26T15:45:36" maxSheetId="2" userName="user457c" r:id="rId180" minRId="1492" maxRId="1501">
    <sheetIdMap count="1">
      <sheetId val="1"/>
    </sheetIdMap>
  </header>
  <header guid="{FB08078E-896A-486E-98EB-D4DCD0A07CF1}" dateTime="2023-04-26T15:45:37" maxSheetId="2" userName="user457c" r:id="rId181">
    <sheetIdMap count="1">
      <sheetId val="1"/>
    </sheetIdMap>
  </header>
  <header guid="{58ED4E3E-7362-431D-AD79-0DB17D26A863}" dateTime="2023-04-26T15:45:39" maxSheetId="2" userName="user457c" r:id="rId182">
    <sheetIdMap count="1">
      <sheetId val="1"/>
    </sheetIdMap>
  </header>
  <header guid="{C9666D6C-6C73-48B7-99F2-7AF7315FB347}" dateTime="2023-04-26T15:45:41" maxSheetId="2" userName="user457c" r:id="rId183">
    <sheetIdMap count="1">
      <sheetId val="1"/>
    </sheetIdMap>
  </header>
  <header guid="{55D519EC-A2DC-4130-B0A9-C23360629C80}" dateTime="2023-04-26T15:49:49" maxSheetId="2" userName="user457c" r:id="rId184" minRId="1514" maxRId="1534">
    <sheetIdMap count="1">
      <sheetId val="1"/>
    </sheetIdMap>
  </header>
  <header guid="{975D0F66-2488-4775-AF7C-E5AF6C263883}" dateTime="2023-04-26T15:49:50" maxSheetId="2" userName="user457c" r:id="rId185">
    <sheetIdMap count="1">
      <sheetId val="1"/>
    </sheetIdMap>
  </header>
  <header guid="{E9FCAA1B-E17A-4F4E-8F79-12EAF14FEBB7}" dateTime="2023-04-26T15:49:51" maxSheetId="2" userName="user457c" r:id="rId186">
    <sheetIdMap count="1">
      <sheetId val="1"/>
    </sheetIdMap>
  </header>
  <header guid="{25E481C9-2615-4F07-982C-D02A338E3F6F}" dateTime="2023-04-26T15:51:22" maxSheetId="2" userName="user457c" r:id="rId187">
    <sheetIdMap count="1">
      <sheetId val="1"/>
    </sheetIdMap>
  </header>
  <header guid="{A02868A5-A42E-4324-9614-62525DDAF56B}" dateTime="2023-04-26T15:51:24" maxSheetId="2" userName="user457c" r:id="rId188">
    <sheetIdMap count="1">
      <sheetId val="1"/>
    </sheetIdMap>
  </header>
  <header guid="{61A7833F-6717-4519-B665-184091007874}" dateTime="2023-04-26T15:53:09" maxSheetId="2" userName="user457c" r:id="rId189">
    <sheetIdMap count="1">
      <sheetId val="1"/>
    </sheetIdMap>
  </header>
  <header guid="{6DE61D26-9AC8-4ECF-B670-6835261DCDA7}" dateTime="2023-04-26T15:53:20" maxSheetId="2" userName="user457c" r:id="rId190">
    <sheetIdMap count="1">
      <sheetId val="1"/>
    </sheetIdMap>
  </header>
  <header guid="{8A6E7D3C-4DE0-40A3-A451-62A25635017E}" dateTime="2023-04-26T15:53:22" maxSheetId="2" userName="user457c" r:id="rId191">
    <sheetIdMap count="1">
      <sheetId val="1"/>
    </sheetIdMap>
  </header>
  <header guid="{6ECCCAAD-749E-4180-8CAD-74D43974DA53}" dateTime="2023-04-26T15:53:23" maxSheetId="2" userName="user457c" r:id="rId192">
    <sheetIdMap count="1">
      <sheetId val="1"/>
    </sheetIdMap>
  </header>
  <header guid="{61E1AECD-9640-4469-BDB6-0A8EC900A824}" dateTime="2023-04-26T15:53:57" maxSheetId="2" userName="user457c" r:id="rId193">
    <sheetIdMap count="1">
      <sheetId val="1"/>
    </sheetIdMap>
  </header>
  <header guid="{701B481C-9A3A-4CC9-A615-B23BF5C68685}" dateTime="2023-04-26T15:53:58" maxSheetId="2" userName="user457c" r:id="rId194">
    <sheetIdMap count="1">
      <sheetId val="1"/>
    </sheetIdMap>
  </header>
  <header guid="{5E486E41-E14B-4BE9-8906-5D7DFA529F19}" dateTime="2023-04-26T15:55:19" maxSheetId="2" userName="user457c" r:id="rId195">
    <sheetIdMap count="1">
      <sheetId val="1"/>
    </sheetIdMap>
  </header>
  <header guid="{DE16D989-5B98-4C31-A2B1-0D9A3E6421B4}" dateTime="2023-04-26T15:55:20" maxSheetId="2" userName="user457c" r:id="rId196">
    <sheetIdMap count="1">
      <sheetId val="1"/>
    </sheetIdMap>
  </header>
  <header guid="{25849465-3EF2-4A9B-AE75-E449688A8DF7}" dateTime="2023-04-26T15:55:22" maxSheetId="2" userName="user457c" r:id="rId197">
    <sheetIdMap count="1">
      <sheetId val="1"/>
    </sheetIdMap>
  </header>
  <header guid="{A332357E-8A7F-49F7-BB7D-BEC1BB229EC2}" dateTime="2023-04-26T15:55:56" maxSheetId="2" userName="user457c" r:id="rId198">
    <sheetIdMap count="1">
      <sheetId val="1"/>
    </sheetIdMap>
  </header>
  <header guid="{BBF1F209-9062-4153-8221-D056537EEAE8}" dateTime="2023-04-26T15:55:57" maxSheetId="2" userName="user457c" r:id="rId199">
    <sheetIdMap count="1">
      <sheetId val="1"/>
    </sheetIdMap>
  </header>
  <header guid="{79FE7703-54BD-4E8D-B4F3-6F83AC603F49}" dateTime="2023-04-26T16:04:01" maxSheetId="2" userName="user457b" r:id="rId200" minRId="1583">
    <sheetIdMap count="1">
      <sheetId val="1"/>
    </sheetIdMap>
  </header>
  <header guid="{6025F46C-C713-4777-BD7E-264024C07BBB}" dateTime="2023-04-26T16:20:45" maxSheetId="2" userName="user457b" r:id="rId201">
    <sheetIdMap count="1">
      <sheetId val="1"/>
    </sheetIdMap>
  </header>
  <header guid="{2346888C-9F34-4722-B731-78D80D19DF5D}" dateTime="2023-04-26T16:38:47" maxSheetId="2" userName="user457b" r:id="rId202">
    <sheetIdMap count="1">
      <sheetId val="1"/>
    </sheetIdMap>
  </header>
  <header guid="{5E35D013-C3D6-43B1-99CB-AC7181D0A93E}" dateTime="2023-04-26T16:38:49" maxSheetId="2" userName="user457b" r:id="rId203">
    <sheetIdMap count="1">
      <sheetId val="1"/>
    </sheetIdMap>
  </header>
  <header guid="{BA8B6DA7-BC1F-4B1E-AA4B-FB57D80EB560}" dateTime="2023-04-27T11:40:02" maxSheetId="2" userName="user457b" r:id="rId204">
    <sheetIdMap count="1">
      <sheetId val="1"/>
    </sheetIdMap>
  </header>
  <header guid="{707EA90D-6BA1-448D-A50E-C8A679EF3190}" dateTime="2023-04-27T12:03:51" maxSheetId="2" userName="user457b" r:id="rId205">
    <sheetIdMap count="1">
      <sheetId val="1"/>
    </sheetIdMap>
  </header>
  <header guid="{B359FDCF-7BBF-4C8D-AC5D-A346F623C73B}" dateTime="2023-04-27T12:46:02" maxSheetId="2" userName="user457b" r:id="rId206" minRId="1602">
    <sheetIdMap count="1">
      <sheetId val="1"/>
    </sheetIdMap>
  </header>
  <header guid="{AC3A15F5-76E5-4E32-8212-F32A5A1C79A6}" dateTime="2023-04-27T12:46:33" maxSheetId="2" userName="user457b" r:id="rId207">
    <sheetIdMap count="1">
      <sheetId val="1"/>
    </sheetIdMap>
  </header>
  <header guid="{39EDD032-A32C-4382-A509-4133F18E4669}" dateTime="2023-04-27T13:02:47" maxSheetId="2" userName="user457b" r:id="rId208">
    <sheetIdMap count="1">
      <sheetId val="1"/>
    </sheetIdMap>
  </header>
  <header guid="{7BDF3A8A-6EA0-4338-9AF9-3A4CD5473A47}" dateTime="2023-04-27T13:06:20" maxSheetId="2" userName="user457b" r:id="rId209">
    <sheetIdMap count="1">
      <sheetId val="1"/>
    </sheetIdMap>
  </header>
  <header guid="{218B38ED-86F6-4517-98ED-7DDB5A66BF78}" dateTime="2023-04-27T13:14:22" maxSheetId="2" userName="user457b" r:id="rId210">
    <sheetIdMap count="1">
      <sheetId val="1"/>
    </sheetIdMap>
  </header>
  <header guid="{7BE7877F-C779-498F-9ADC-3B40AB1E9477}" dateTime="2023-04-27T14:53:10" maxSheetId="2" userName="user457b" r:id="rId211">
    <sheetIdMap count="1">
      <sheetId val="1"/>
    </sheetIdMap>
  </header>
  <header guid="{7CCB0AC6-3B87-4F14-8FA6-3D8180DEB935}" dateTime="2023-04-27T14:55:19" maxSheetId="2" userName="user457b" r:id="rId212" minRId="1621" maxRId="1624">
    <sheetIdMap count="1">
      <sheetId val="1"/>
    </sheetIdMap>
  </header>
  <header guid="{F4279D24-8898-44DE-9A22-38AC341DCAE4}" dateTime="2023-04-27T14:55:20" maxSheetId="2" userName="user457b" r:id="rId213">
    <sheetIdMap count="1">
      <sheetId val="1"/>
    </sheetIdMap>
  </header>
  <header guid="{FD3523CD-FBDB-426B-A001-A6911CDDD2D5}" dateTime="2023-04-27T14:58:08" maxSheetId="2" userName="user457b" r:id="rId214" minRId="1631">
    <sheetIdMap count="1">
      <sheetId val="1"/>
    </sheetIdMap>
  </header>
  <header guid="{2658A252-B973-4310-9E8A-7021BECCAE7C}" dateTime="2023-04-27T15:00:38" maxSheetId="2" userName="user457b" r:id="rId215" minRId="1635" maxRId="1636">
    <sheetIdMap count="1">
      <sheetId val="1"/>
    </sheetIdMap>
  </header>
  <header guid="{6E3DD907-8AE8-4C50-8975-8CEFCDF8C1CA}" dateTime="2023-04-27T15:04:33" maxSheetId="2" userName="user457b" r:id="rId216" minRId="1640" maxRId="1641">
    <sheetIdMap count="1">
      <sheetId val="1"/>
    </sheetIdMap>
  </header>
  <header guid="{3A8D5ACE-A9B4-4CCB-84A5-4FA05F28918A}" dateTime="2023-04-27T15:04:50" maxSheetId="2" userName="user457b" r:id="rId217" minRId="1645">
    <sheetIdMap count="1">
      <sheetId val="1"/>
    </sheetIdMap>
  </header>
  <header guid="{658D9C0C-B3E7-49FE-A05D-608B229AB6D2}" dateTime="2023-04-27T15:05:20" maxSheetId="2" userName="user457b" r:id="rId218" minRId="1649">
    <sheetIdMap count="1">
      <sheetId val="1"/>
    </sheetIdMap>
  </header>
  <header guid="{D939B8F0-D3EF-4C9F-A6A5-2674D1CEB28C}" dateTime="2023-04-27T15:06:13" maxSheetId="2" userName="user457b" r:id="rId219">
    <sheetIdMap count="1">
      <sheetId val="1"/>
    </sheetIdMap>
  </header>
  <header guid="{4FE1F95A-96F2-40BC-97A0-2267A5634C8F}" dateTime="2023-04-27T15:10:05" maxSheetId="2" userName="user457b" r:id="rId220" minRId="1656" maxRId="1658">
    <sheetIdMap count="1">
      <sheetId val="1"/>
    </sheetIdMap>
  </header>
  <header guid="{B79EBEA3-C884-4CC9-BFC6-D9EE714F707D}" dateTime="2023-04-27T15:10:06" maxSheetId="2" userName="user457b" r:id="rId221">
    <sheetIdMap count="1">
      <sheetId val="1"/>
    </sheetIdMap>
  </header>
  <header guid="{2AC388AD-71C7-40FE-85C0-B0AE5D9BD341}" dateTime="2023-04-27T15:11:37" maxSheetId="2" userName="user457b" r:id="rId222" minRId="1665">
    <sheetIdMap count="1">
      <sheetId val="1"/>
    </sheetIdMap>
  </header>
  <header guid="{3ED001EE-F07F-4398-B6F0-4D10D5599191}" dateTime="2023-04-27T15:11:39" maxSheetId="2" userName="user457b" r:id="rId223">
    <sheetIdMap count="1">
      <sheetId val="1"/>
    </sheetIdMap>
  </header>
  <header guid="{ADB8499A-E0AF-48AD-99F4-90929F7F79C9}" dateTime="2023-04-27T15:13:04" maxSheetId="2" userName="user457b" r:id="rId224">
    <sheetIdMap count="1">
      <sheetId val="1"/>
    </sheetIdMap>
  </header>
  <header guid="{B4E65ECD-6A37-4779-A411-414FE4C91618}" dateTime="2023-04-27T15:13:45" maxSheetId="2" userName="user457b" r:id="rId225">
    <sheetIdMap count="1">
      <sheetId val="1"/>
    </sheetIdMap>
  </header>
  <header guid="{EBEDA516-8102-4A26-9666-879E6DA4E1BD}" dateTime="2023-05-10T15:10:30" maxSheetId="2" userName="User416a" r:id="rId226">
    <sheetIdMap count="1">
      <sheetId val="1"/>
    </sheetIdMap>
  </header>
  <header guid="{84DEB52A-A54B-433D-AE53-9DC8B1BC92F9}" dateTime="2023-05-10T15:10:46" maxSheetId="2" userName="User416a" r:id="rId227">
    <sheetIdMap count="1">
      <sheetId val="1"/>
    </sheetIdMap>
  </header>
  <header guid="{8F5C8D11-DF20-45AD-87D4-66E1BE13654A}" dateTime="2023-05-10T15:18:20" maxSheetId="2" userName="User416a" r:id="rId228" minRId="1686" maxRId="1702">
    <sheetIdMap count="1">
      <sheetId val="1"/>
    </sheetIdMap>
  </header>
  <header guid="{6DE4DB60-CAAE-49F2-9CFE-8C1986368BA3}" dateTime="2023-05-10T15:26:57" maxSheetId="2" userName="User416a" r:id="rId229" minRId="1707" maxRId="1713">
    <sheetIdMap count="1">
      <sheetId val="1"/>
    </sheetIdMap>
  </header>
  <header guid="{6C7FBDC9-FD85-4E89-ADBA-BF32D7978D51}" dateTime="2023-05-10T15:28:36" maxSheetId="2" userName="User416a" r:id="rId230" minRId="1718" maxRId="1723">
    <sheetIdMap count="1">
      <sheetId val="1"/>
    </sheetIdMap>
  </header>
  <header guid="{7CAE1122-324A-4B1B-97F3-D795C8F204EA}" dateTime="2023-05-10T15:40:59" maxSheetId="2" userName="User416a" r:id="rId231" minRId="1728" maxRId="1729">
    <sheetIdMap count="1">
      <sheetId val="1"/>
    </sheetIdMap>
  </header>
  <header guid="{05EF32EE-8CE1-400D-B991-0E3048E6F999}" dateTime="2023-05-10T15:43:03" maxSheetId="2" userName="User416a" r:id="rId232">
    <sheetIdMap count="1">
      <sheetId val="1"/>
    </sheetIdMap>
  </header>
  <header guid="{90037693-C6BE-4838-857C-8D50F2920AE0}" dateTime="2023-05-11T10:42:48" maxSheetId="2" userName="User416a" r:id="rId233" minRId="1738" maxRId="1740">
    <sheetIdMap count="1">
      <sheetId val="1"/>
    </sheetIdMap>
  </header>
  <header guid="{5B5EB66D-D017-4BC2-915B-E3F2FE974820}" dateTime="2023-05-11T10:42:59" maxSheetId="2" userName="User416a" r:id="rId234" minRId="1745" maxRId="1746">
    <sheetIdMap count="1">
      <sheetId val="1"/>
    </sheetIdMap>
  </header>
  <header guid="{1857B6FB-EA88-47F1-9E16-E398D8163B59}" dateTime="2023-05-11T11:24:13" maxSheetId="2" userName="User416a" r:id="rId235" minRId="1751" maxRId="1753">
    <sheetIdMap count="1">
      <sheetId val="1"/>
    </sheetIdMap>
  </header>
  <header guid="{15F8D0D8-0D96-46D9-A386-58AC05D4ACAD}" dateTime="2023-05-11T11:38:58" maxSheetId="2" userName="User416a" r:id="rId236" minRId="1758" maxRId="1760">
    <sheetIdMap count="1">
      <sheetId val="1"/>
    </sheetIdMap>
  </header>
  <header guid="{00859968-E913-4334-B4AD-7C7AC5B6CDE8}" dateTime="2023-05-11T11:49:23" maxSheetId="2" userName="User416a" r:id="rId237" minRId="1765" maxRId="1770">
    <sheetIdMap count="1">
      <sheetId val="1"/>
    </sheetIdMap>
  </header>
  <header guid="{57686687-0BDD-44BE-BCBD-8828981A7A2E}" dateTime="2023-05-11T11:50:30" maxSheetId="2" userName="User416a" r:id="rId238" minRId="1775">
    <sheetIdMap count="1">
      <sheetId val="1"/>
    </sheetIdMap>
  </header>
  <header guid="{5281E6DA-8C34-42DA-8000-456E83812B26}" dateTime="2023-05-11T12:10:08" maxSheetId="2" userName="User416a" r:id="rId239" minRId="1780" maxRId="1790">
    <sheetIdMap count="1">
      <sheetId val="1"/>
    </sheetIdMap>
  </header>
  <header guid="{B3F206AA-F342-46BE-B4A5-5C59368434AF}" dateTime="2023-05-11T12:10:30" maxSheetId="2" userName="User416a" r:id="rId240">
    <sheetIdMap count="1">
      <sheetId val="1"/>
    </sheetIdMap>
  </header>
  <header guid="{E7EAC608-5557-417D-BF02-B28AE13CD48B}" dateTime="2023-05-11T12:12:29" maxSheetId="2" userName="User416a" r:id="rId241">
    <sheetIdMap count="1">
      <sheetId val="1"/>
    </sheetIdMap>
  </header>
  <header guid="{13DA3C6F-6C03-4010-8BB2-1421F7C372D3}" dateTime="2023-05-11T12:13:46" maxSheetId="2" userName="User416a" r:id="rId242" minRId="1803" maxRId="1806">
    <sheetIdMap count="1">
      <sheetId val="1"/>
    </sheetIdMap>
  </header>
  <header guid="{BA8E6030-2045-4C78-B5C9-E16027F9C94E}" dateTime="2023-05-11T12:20:48" maxSheetId="2" userName="User416a" r:id="rId243" minRId="1811" maxRId="1814">
    <sheetIdMap count="1">
      <sheetId val="1"/>
    </sheetIdMap>
  </header>
  <header guid="{C45023B3-A867-4798-BAAD-3F209BC8A4E6}" dateTime="2023-05-11T12:21:23" maxSheetId="2" userName="User416a" r:id="rId244">
    <sheetIdMap count="1">
      <sheetId val="1"/>
    </sheetIdMap>
  </header>
  <header guid="{B77E34D1-24A7-4D9C-AD3B-3129464E55DF}" dateTime="2023-05-11T12:26:14" maxSheetId="2" userName="User416a" r:id="rId245">
    <sheetIdMap count="1">
      <sheetId val="1"/>
    </sheetIdMap>
  </header>
  <header guid="{08ADE821-6CF3-47DE-855B-04A456B7E4D7}" dateTime="2023-05-11T12:26:34" maxSheetId="2" userName="User416a" r:id="rId246">
    <sheetIdMap count="1">
      <sheetId val="1"/>
    </sheetIdMap>
  </header>
  <header guid="{633B7BDC-623B-4BF0-AF72-09CBCBB36C7D}" dateTime="2023-05-11T13:56:22" maxSheetId="2" userName="User416a" r:id="rId247">
    <sheetIdMap count="1">
      <sheetId val="1"/>
    </sheetIdMap>
  </header>
  <header guid="{CC1763BF-A424-4D18-B762-BD20F1CB27FE}" dateTime="2023-05-17T15:19:10" maxSheetId="2" userName="user416c" r:id="rId248">
    <sheetIdMap count="1">
      <sheetId val="1"/>
    </sheetIdMap>
  </header>
  <header guid="{64DCAFBA-87A0-4F29-90E1-0143D711BF2C}" dateTime="2023-05-17T15:28:44" maxSheetId="2" userName="user416c" r:id="rId249" minRId="1838" maxRId="2405">
    <sheetIdMap count="1">
      <sheetId val="1"/>
    </sheetIdMap>
  </header>
  <header guid="{B5C3CC8F-C63F-4A17-BA39-A0ECEBAA668B}" dateTime="2023-05-19T16:44:15" maxSheetId="2" userName="user" r:id="rId25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868786DC-4C96-45F5-A272-3E03D4B934A0}" action="delete"/>
  <rdn rId="0" localSheetId="1" customView="1" name="Z_868786DC_4C96_45F5_A272_3E03D4B934A0_.wvu.FilterData" hidden="1" oldHidden="1">
    <formula>общее!$A$6:$K$290</formula>
    <oldFormula>общее!$A$6:$J$524</oldFormula>
  </rdn>
  <rcv guid="{868786DC-4C96-45F5-A272-3E03D4B934A0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1838" sId="1">
    <nc r="K8">
      <f>D8/C8*100</f>
    </nc>
  </rcc>
  <rcc rId="1839" sId="1" odxf="1" dxf="1">
    <nc r="K9">
      <f>D9/C9*100</f>
    </nc>
    <odxf>
      <font>
        <b val="0"/>
        <sz val="14"/>
      </font>
    </odxf>
    <ndxf>
      <font>
        <b/>
        <sz val="14"/>
      </font>
    </ndxf>
  </rcc>
  <rcc rId="1840" sId="1" odxf="1" dxf="1">
    <nc r="K10">
      <f>D10/C10*100</f>
    </nc>
    <odxf>
      <font>
        <b val="0"/>
        <sz val="14"/>
      </font>
    </odxf>
    <ndxf>
      <font>
        <b/>
        <sz val="14"/>
      </font>
    </ndxf>
  </rcc>
  <rcc rId="1841" sId="1" odxf="1" dxf="1">
    <nc r="K11">
      <f>D11/C11*100</f>
    </nc>
    <odxf>
      <font>
        <b val="0"/>
        <sz val="14"/>
      </font>
    </odxf>
    <ndxf>
      <font>
        <b/>
        <sz val="14"/>
      </font>
    </ndxf>
  </rcc>
  <rcc rId="1842" sId="1" odxf="1" dxf="1">
    <nc r="K12">
      <f>D12/C12*100</f>
    </nc>
    <odxf>
      <font>
        <b val="0"/>
        <sz val="14"/>
      </font>
    </odxf>
    <ndxf>
      <font>
        <b/>
        <sz val="14"/>
      </font>
    </ndxf>
  </rcc>
  <rcc rId="1843" sId="1" odxf="1" dxf="1">
    <nc r="K13">
      <f>D13/C13*100</f>
    </nc>
    <odxf>
      <font>
        <b val="0"/>
        <sz val="14"/>
      </font>
    </odxf>
    <ndxf>
      <font>
        <b/>
        <sz val="14"/>
      </font>
    </ndxf>
  </rcc>
  <rcc rId="1844" sId="1" odxf="1" dxf="1">
    <nc r="K14">
      <f>D14/C14*100</f>
    </nc>
    <odxf>
      <font>
        <b val="0"/>
        <sz val="14"/>
      </font>
    </odxf>
    <ndxf>
      <font>
        <b/>
        <sz val="14"/>
      </font>
    </ndxf>
  </rcc>
  <rcc rId="1845" sId="1" odxf="1" dxf="1">
    <nc r="K15">
      <f>D15/C15*100</f>
    </nc>
    <odxf>
      <font>
        <b val="0"/>
        <sz val="14"/>
      </font>
    </odxf>
    <ndxf>
      <font>
        <b/>
        <sz val="14"/>
      </font>
    </ndxf>
  </rcc>
  <rcc rId="1846" sId="1" odxf="1" dxf="1">
    <nc r="K16">
      <f>D16/C16*100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847" sId="1" odxf="1" dxf="1">
    <nc r="K17">
      <f>D17/C17*100</f>
    </nc>
    <odxf>
      <font>
        <b val="0"/>
        <sz val="14"/>
      </font>
    </odxf>
    <ndxf>
      <font>
        <b/>
        <sz val="14"/>
      </font>
    </ndxf>
  </rcc>
  <rcc rId="1848" sId="1" odxf="1" dxf="1">
    <nc r="K18">
      <f>D18/C18*100</f>
    </nc>
    <odxf>
      <font>
        <b val="0"/>
        <sz val="14"/>
      </font>
    </odxf>
    <ndxf>
      <font>
        <b/>
        <sz val="14"/>
      </font>
    </ndxf>
  </rcc>
  <rcc rId="1849" sId="1" odxf="1" dxf="1">
    <nc r="K19">
      <f>D19/C19*100</f>
    </nc>
    <odxf>
      <font>
        <b val="0"/>
        <sz val="14"/>
      </font>
    </odxf>
    <ndxf>
      <font>
        <b/>
        <sz val="14"/>
      </font>
    </ndxf>
  </rcc>
  <rcc rId="1850" sId="1" odxf="1" dxf="1">
    <nc r="K20">
      <f>D20/C20*100</f>
    </nc>
    <odxf>
      <font>
        <b val="0"/>
        <sz val="14"/>
      </font>
    </odxf>
    <ndxf>
      <font>
        <b/>
        <sz val="14"/>
      </font>
    </ndxf>
  </rcc>
  <rcc rId="1851" sId="1" odxf="1" dxf="1">
    <nc r="K21">
      <f>D21/C21*100</f>
    </nc>
    <odxf>
      <font>
        <b val="0"/>
        <sz val="14"/>
      </font>
    </odxf>
    <ndxf>
      <font>
        <b/>
        <sz val="14"/>
      </font>
    </ndxf>
  </rcc>
  <rcc rId="1852" sId="1" odxf="1" dxf="1">
    <nc r="K22">
      <f>D22/C22*100</f>
    </nc>
    <odxf>
      <font>
        <b val="0"/>
        <sz val="14"/>
      </font>
    </odxf>
    <ndxf>
      <font>
        <b/>
        <sz val="14"/>
      </font>
    </ndxf>
  </rcc>
  <rcc rId="1853" sId="1" odxf="1" dxf="1">
    <nc r="K23">
      <f>D23/C23*100</f>
    </nc>
    <odxf>
      <font>
        <b val="0"/>
        <sz val="14"/>
      </font>
    </odxf>
    <ndxf>
      <font>
        <b/>
        <sz val="14"/>
      </font>
    </ndxf>
  </rcc>
  <rcc rId="1854" sId="1" odxf="1" dxf="1">
    <nc r="K24">
      <f>D24/C24*100</f>
    </nc>
    <odxf>
      <font>
        <b val="0"/>
        <sz val="14"/>
      </font>
    </odxf>
    <ndxf>
      <font>
        <b/>
        <sz val="14"/>
      </font>
    </ndxf>
  </rcc>
  <rcc rId="1855" sId="1" odxf="1" dxf="1">
    <nc r="K25">
      <f>D25/C25*100</f>
    </nc>
    <odxf>
      <font>
        <b val="0"/>
        <sz val="14"/>
      </font>
    </odxf>
    <ndxf>
      <font>
        <b/>
        <sz val="14"/>
      </font>
    </ndxf>
  </rcc>
  <rcc rId="1856" sId="1" odxf="1" dxf="1">
    <nc r="K26">
      <f>D26/C26*100</f>
    </nc>
    <odxf>
      <font>
        <b val="0"/>
        <sz val="14"/>
      </font>
    </odxf>
    <ndxf>
      <font>
        <b/>
        <sz val="14"/>
      </font>
    </ndxf>
  </rcc>
  <rcc rId="1857" sId="1" odxf="1" dxf="1">
    <nc r="K27">
      <f>D27/C27*100</f>
    </nc>
    <odxf>
      <font>
        <b val="0"/>
        <sz val="14"/>
      </font>
    </odxf>
    <ndxf>
      <font>
        <b/>
        <sz val="14"/>
      </font>
    </ndxf>
  </rcc>
  <rcc rId="1858" sId="1" odxf="1" dxf="1">
    <nc r="K28">
      <f>D28/C28*100</f>
    </nc>
    <odxf>
      <font>
        <b val="0"/>
        <sz val="14"/>
      </font>
    </odxf>
    <ndxf>
      <font>
        <b/>
        <sz val="14"/>
      </font>
    </ndxf>
  </rcc>
  <rcc rId="1859" sId="1" odxf="1" dxf="1">
    <nc r="K29">
      <f>D29/C29*100</f>
    </nc>
    <odxf>
      <font>
        <b val="0"/>
        <sz val="14"/>
      </font>
    </odxf>
    <ndxf>
      <font>
        <b/>
        <sz val="14"/>
      </font>
    </ndxf>
  </rcc>
  <rcc rId="1860" sId="1" odxf="1" dxf="1">
    <nc r="K30">
      <f>D30/C30*100</f>
    </nc>
    <odxf>
      <font>
        <b val="0"/>
        <sz val="14"/>
      </font>
    </odxf>
    <ndxf>
      <font>
        <b/>
        <sz val="14"/>
      </font>
    </ndxf>
  </rcc>
  <rcc rId="1861" sId="1" odxf="1" dxf="1">
    <nc r="K31">
      <f>D31/C31*100</f>
    </nc>
    <odxf>
      <font>
        <b val="0"/>
        <sz val="14"/>
      </font>
    </odxf>
    <ndxf>
      <font>
        <b/>
        <sz val="14"/>
      </font>
    </ndxf>
  </rcc>
  <rcc rId="1862" sId="1" odxf="1" dxf="1">
    <nc r="K32">
      <f>D32/C32*100</f>
    </nc>
    <odxf>
      <font>
        <b val="0"/>
        <sz val="14"/>
      </font>
    </odxf>
    <ndxf>
      <font>
        <b/>
        <sz val="14"/>
      </font>
    </ndxf>
  </rcc>
  <rcc rId="1863" sId="1" odxf="1" dxf="1">
    <nc r="K33">
      <f>D33/C33*100</f>
    </nc>
    <odxf>
      <font>
        <b val="0"/>
        <sz val="14"/>
      </font>
    </odxf>
    <ndxf>
      <font>
        <b/>
        <sz val="14"/>
      </font>
    </ndxf>
  </rcc>
  <rcc rId="1864" sId="1" odxf="1" dxf="1">
    <nc r="K34">
      <f>D34/C34*100</f>
    </nc>
    <odxf>
      <font>
        <b val="0"/>
        <sz val="14"/>
      </font>
    </odxf>
    <ndxf>
      <font>
        <b/>
        <sz val="14"/>
      </font>
    </ndxf>
  </rcc>
  <rcc rId="1865" sId="1" odxf="1" dxf="1">
    <nc r="K35">
      <f>D35/C35*100</f>
    </nc>
    <odxf>
      <font>
        <b val="0"/>
        <sz val="14"/>
      </font>
    </odxf>
    <ndxf>
      <font>
        <b/>
        <sz val="14"/>
      </font>
    </ndxf>
  </rcc>
  <rcc rId="1866" sId="1" odxf="1" dxf="1">
    <nc r="K36">
      <f>D36/C36*100</f>
    </nc>
    <odxf>
      <font>
        <b val="0"/>
        <sz val="14"/>
      </font>
    </odxf>
    <ndxf>
      <font>
        <b/>
        <sz val="14"/>
      </font>
    </ndxf>
  </rcc>
  <rcc rId="1867" sId="1" odxf="1" dxf="1">
    <nc r="K37">
      <f>D37/C37*100</f>
    </nc>
    <odxf>
      <font>
        <b val="0"/>
        <sz val="14"/>
      </font>
    </odxf>
    <ndxf>
      <font>
        <b/>
        <sz val="14"/>
      </font>
    </ndxf>
  </rcc>
  <rcc rId="1868" sId="1" odxf="1" dxf="1">
    <nc r="K38">
      <f>D38/C38*100</f>
    </nc>
    <odxf>
      <font>
        <b val="0"/>
        <sz val="14"/>
      </font>
    </odxf>
    <ndxf>
      <font>
        <b/>
        <sz val="14"/>
      </font>
    </ndxf>
  </rcc>
  <rcc rId="1869" sId="1" odxf="1" dxf="1">
    <nc r="K39">
      <f>D39/C39*100</f>
    </nc>
    <odxf>
      <font>
        <b val="0"/>
        <sz val="14"/>
      </font>
    </odxf>
    <ndxf>
      <font>
        <b/>
        <sz val="14"/>
      </font>
    </ndxf>
  </rcc>
  <rcc rId="1870" sId="1" odxf="1" dxf="1">
    <nc r="K40">
      <f>D40/C40*100</f>
    </nc>
    <odxf>
      <font>
        <b val="0"/>
        <sz val="14"/>
      </font>
    </odxf>
    <ndxf>
      <font>
        <b/>
        <sz val="14"/>
      </font>
    </ndxf>
  </rcc>
  <rcc rId="1871" sId="1" odxf="1" dxf="1">
    <nc r="K41">
      <f>D41/C41*100</f>
    </nc>
    <odxf>
      <font>
        <b val="0"/>
        <sz val="14"/>
      </font>
    </odxf>
    <ndxf>
      <font>
        <b/>
        <sz val="14"/>
      </font>
    </ndxf>
  </rcc>
  <rcc rId="1872" sId="1" odxf="1" dxf="1">
    <nc r="K42">
      <f>D42/C42*100</f>
    </nc>
    <odxf>
      <font>
        <b val="0"/>
        <sz val="14"/>
      </font>
    </odxf>
    <ndxf>
      <font>
        <b/>
        <sz val="14"/>
      </font>
    </ndxf>
  </rcc>
  <rcc rId="1873" sId="1" odxf="1" dxf="1">
    <nc r="K43">
      <f>D43/C43*100</f>
    </nc>
    <odxf>
      <font>
        <b val="0"/>
        <sz val="14"/>
      </font>
    </odxf>
    <ndxf>
      <font>
        <b/>
        <sz val="14"/>
      </font>
    </ndxf>
  </rcc>
  <rcc rId="1874" sId="1">
    <nc r="K44">
      <f>D44/C44*100</f>
    </nc>
  </rcc>
  <rcc rId="1875" sId="1" odxf="1" dxf="1">
    <nc r="K45">
      <f>D45/C45*100</f>
    </nc>
    <odxf>
      <font>
        <b val="0"/>
        <sz val="14"/>
      </font>
    </odxf>
    <ndxf>
      <font>
        <b/>
        <sz val="14"/>
      </font>
    </ndxf>
  </rcc>
  <rcc rId="1876" sId="1" odxf="1" dxf="1">
    <nc r="K46">
      <f>D46/C46*100</f>
    </nc>
    <odxf>
      <font>
        <b val="0"/>
        <sz val="14"/>
      </font>
    </odxf>
    <ndxf>
      <font>
        <b/>
        <sz val="14"/>
      </font>
    </ndxf>
  </rcc>
  <rcc rId="1877" sId="1" odxf="1" dxf="1">
    <nc r="K47">
      <f>D47/C47*100</f>
    </nc>
    <odxf>
      <font>
        <b val="0"/>
        <sz val="14"/>
      </font>
    </odxf>
    <ndxf>
      <font>
        <b/>
        <sz val="14"/>
      </font>
    </ndxf>
  </rcc>
  <rcc rId="1878" sId="1" odxf="1" dxf="1">
    <nc r="K48">
      <f>D48/C48*100</f>
    </nc>
    <odxf>
      <font>
        <b val="0"/>
        <sz val="14"/>
      </font>
    </odxf>
    <ndxf>
      <font>
        <b/>
        <sz val="14"/>
      </font>
    </ndxf>
  </rcc>
  <rcc rId="1879" sId="1" odxf="1" dxf="1">
    <nc r="K49">
      <f>D49/C49*100</f>
    </nc>
    <odxf>
      <font>
        <b val="0"/>
        <sz val="14"/>
      </font>
    </odxf>
    <ndxf>
      <font>
        <b/>
        <sz val="14"/>
      </font>
    </ndxf>
  </rcc>
  <rcc rId="1880" sId="1" odxf="1" dxf="1">
    <nc r="K50">
      <f>D50/C50*100</f>
    </nc>
    <odxf>
      <font>
        <b val="0"/>
        <sz val="14"/>
      </font>
    </odxf>
    <ndxf>
      <font>
        <b/>
        <sz val="14"/>
      </font>
    </ndxf>
  </rcc>
  <rcc rId="1881" sId="1" odxf="1" dxf="1">
    <nc r="K51">
      <f>D51/C51*100</f>
    </nc>
    <odxf>
      <font>
        <b val="0"/>
        <sz val="14"/>
        <color theme="1"/>
      </font>
    </odxf>
    <ndxf>
      <font>
        <b/>
        <sz val="14"/>
        <color theme="1"/>
      </font>
    </ndxf>
  </rcc>
  <rcc rId="1882" sId="1" odxf="1" dxf="1">
    <nc r="K52">
      <f>D52/C52*100</f>
    </nc>
    <odxf>
      <font>
        <b val="0"/>
        <sz val="14"/>
      </font>
    </odxf>
    <ndxf>
      <font>
        <b/>
        <sz val="14"/>
      </font>
    </ndxf>
  </rcc>
  <rcc rId="1883" sId="1" odxf="1" dxf="1">
    <nc r="K53">
      <f>D53/C53*100</f>
    </nc>
    <odxf>
      <font>
        <b val="0"/>
        <sz val="14"/>
      </font>
    </odxf>
    <ndxf>
      <font>
        <b/>
        <sz val="14"/>
      </font>
    </ndxf>
  </rcc>
  <rcc rId="1884" sId="1" odxf="1" dxf="1">
    <nc r="K54">
      <f>D54/C54*100</f>
    </nc>
    <odxf>
      <font>
        <b val="0"/>
        <sz val="14"/>
      </font>
    </odxf>
    <ndxf>
      <font>
        <b/>
        <sz val="14"/>
      </font>
    </ndxf>
  </rcc>
  <rcc rId="1885" sId="1" odxf="1" dxf="1">
    <nc r="K55">
      <f>D55/C55*100</f>
    </nc>
    <odxf>
      <font>
        <b val="0"/>
        <sz val="14"/>
      </font>
    </odxf>
    <ndxf>
      <font>
        <b/>
        <sz val="14"/>
      </font>
    </ndxf>
  </rcc>
  <rcc rId="1886" sId="1" odxf="1" dxf="1">
    <nc r="K56">
      <f>D56/C56*100</f>
    </nc>
    <odxf>
      <font>
        <b val="0"/>
        <sz val="14"/>
      </font>
    </odxf>
    <ndxf>
      <font>
        <b/>
        <sz val="14"/>
      </font>
    </ndxf>
  </rcc>
  <rcc rId="1887" sId="1" odxf="1" dxf="1">
    <nc r="K57">
      <f>D57/C57*100</f>
    </nc>
    <odxf>
      <font>
        <b val="0"/>
        <sz val="14"/>
      </font>
    </odxf>
    <ndxf>
      <font>
        <b/>
        <sz val="14"/>
      </font>
    </ndxf>
  </rcc>
  <rcc rId="1888" sId="1" odxf="1" dxf="1">
    <nc r="K58">
      <f>D58/C58*100</f>
    </nc>
    <odxf>
      <font>
        <b val="0"/>
        <sz val="14"/>
      </font>
    </odxf>
    <ndxf>
      <font>
        <b/>
        <sz val="14"/>
      </font>
    </ndxf>
  </rcc>
  <rcc rId="1889" sId="1" odxf="1" dxf="1">
    <nc r="K59">
      <f>D59/C59*100</f>
    </nc>
    <odxf>
      <font>
        <b val="0"/>
        <sz val="14"/>
      </font>
    </odxf>
    <ndxf>
      <font>
        <b/>
        <sz val="14"/>
      </font>
    </ndxf>
  </rcc>
  <rcc rId="1890" sId="1" odxf="1" dxf="1">
    <nc r="K60">
      <f>D60/C60*100</f>
    </nc>
    <odxf>
      <font>
        <b val="0"/>
        <sz val="14"/>
      </font>
    </odxf>
    <ndxf>
      <font>
        <b/>
        <sz val="14"/>
      </font>
    </ndxf>
  </rcc>
  <rcc rId="1891" sId="1" odxf="1" dxf="1">
    <nc r="K61">
      <f>D61/C61*100</f>
    </nc>
    <odxf>
      <font>
        <b val="0"/>
        <sz val="14"/>
      </font>
    </odxf>
    <ndxf>
      <font>
        <b/>
        <sz val="14"/>
      </font>
    </ndxf>
  </rcc>
  <rcc rId="1892" sId="1" odxf="1" dxf="1">
    <nc r="K62">
      <f>D62/C62*100</f>
    </nc>
    <odxf>
      <font>
        <b val="0"/>
        <sz val="14"/>
      </font>
    </odxf>
    <ndxf>
      <font>
        <b/>
        <sz val="14"/>
      </font>
    </ndxf>
  </rcc>
  <rcc rId="1893" sId="1" odxf="1" dxf="1">
    <nc r="K63">
      <f>D63/C63*100</f>
    </nc>
    <odxf>
      <font>
        <b val="0"/>
        <sz val="14"/>
      </font>
    </odxf>
    <ndxf>
      <font>
        <b/>
        <sz val="14"/>
      </font>
    </ndxf>
  </rcc>
  <rcc rId="1894" sId="1" odxf="1" dxf="1">
    <nc r="K64">
      <f>D64/C64*100</f>
    </nc>
    <odxf>
      <font>
        <b val="0"/>
        <sz val="14"/>
      </font>
    </odxf>
    <ndxf>
      <font>
        <b/>
        <sz val="14"/>
      </font>
    </ndxf>
  </rcc>
  <rcc rId="1895" sId="1" odxf="1" dxf="1">
    <nc r="K65">
      <f>D65/C65*100</f>
    </nc>
    <odxf>
      <font>
        <b val="0"/>
        <sz val="14"/>
      </font>
    </odxf>
    <ndxf>
      <font>
        <b/>
        <sz val="14"/>
      </font>
    </ndxf>
  </rcc>
  <rcc rId="1896" sId="1" odxf="1" dxf="1">
    <nc r="K66">
      <f>D66/C66*100</f>
    </nc>
    <odxf>
      <font>
        <b val="0"/>
        <sz val="14"/>
      </font>
    </odxf>
    <ndxf>
      <font>
        <b/>
        <sz val="14"/>
      </font>
    </ndxf>
  </rcc>
  <rcc rId="1897" sId="1" odxf="1" dxf="1">
    <nc r="K67">
      <f>D67/C67*100</f>
    </nc>
    <odxf>
      <font>
        <b val="0"/>
        <sz val="14"/>
      </font>
    </odxf>
    <ndxf>
      <font>
        <b/>
        <sz val="14"/>
      </font>
    </ndxf>
  </rcc>
  <rcc rId="1898" sId="1" odxf="1" dxf="1">
    <nc r="K68">
      <f>D68/C68*100</f>
    </nc>
    <odxf>
      <font>
        <b val="0"/>
        <sz val="14"/>
      </font>
    </odxf>
    <ndxf>
      <font>
        <b/>
        <sz val="14"/>
      </font>
    </ndxf>
  </rcc>
  <rcc rId="1899" sId="1" odxf="1" dxf="1">
    <nc r="K69">
      <f>D69/C69*100</f>
    </nc>
    <odxf>
      <font>
        <b val="0"/>
        <sz val="14"/>
      </font>
    </odxf>
    <ndxf>
      <font>
        <b/>
        <sz val="14"/>
      </font>
    </ndxf>
  </rcc>
  <rcc rId="1900" sId="1" odxf="1" dxf="1">
    <nc r="K70">
      <f>D70/C70*100</f>
    </nc>
    <odxf>
      <font>
        <b val="0"/>
        <sz val="14"/>
      </font>
    </odxf>
    <ndxf>
      <font>
        <b/>
        <sz val="14"/>
      </font>
    </ndxf>
  </rcc>
  <rcc rId="1901" sId="1">
    <nc r="K71">
      <f>D71/C71*100</f>
    </nc>
  </rcc>
  <rcc rId="1902" sId="1" odxf="1" dxf="1">
    <nc r="K72">
      <f>D72/C72*100</f>
    </nc>
    <odxf>
      <font>
        <b val="0"/>
        <sz val="14"/>
      </font>
    </odxf>
    <ndxf>
      <font>
        <b/>
        <sz val="14"/>
      </font>
    </ndxf>
  </rcc>
  <rcc rId="1903" sId="1" odxf="1" dxf="1">
    <nc r="K73">
      <f>D73/C73*100</f>
    </nc>
    <odxf>
      <font>
        <b val="0"/>
        <sz val="14"/>
      </font>
    </odxf>
    <ndxf>
      <font>
        <b/>
        <sz val="14"/>
      </font>
    </ndxf>
  </rcc>
  <rcc rId="1904" sId="1" odxf="1" dxf="1">
    <nc r="K74">
      <f>D74/C74*100</f>
    </nc>
    <odxf>
      <font>
        <b val="0"/>
        <sz val="14"/>
      </font>
    </odxf>
    <ndxf>
      <font>
        <b/>
        <sz val="14"/>
      </font>
    </ndxf>
  </rcc>
  <rcc rId="1905" sId="1" odxf="1" dxf="1">
    <nc r="K75">
      <f>D75/C75*100</f>
    </nc>
    <odxf>
      <font>
        <sz val="14"/>
        <name val="Times New Roman"/>
        <scheme val="none"/>
      </font>
    </odxf>
    <ndxf>
      <font>
        <sz val="14"/>
        <name val="Times New Roman"/>
        <scheme val="none"/>
      </font>
    </ndxf>
  </rcc>
  <rcc rId="1906" sId="1">
    <nc r="K76">
      <f>D76/C76*100</f>
    </nc>
  </rcc>
  <rcc rId="1907" sId="1" odxf="1" dxf="1">
    <nc r="K77">
      <f>D77/C77*100</f>
    </nc>
    <odxf>
      <font>
        <b val="0"/>
        <sz val="14"/>
      </font>
    </odxf>
    <ndxf>
      <font>
        <b/>
        <sz val="14"/>
      </font>
    </ndxf>
  </rcc>
  <rcc rId="1908" sId="1" odxf="1" dxf="1">
    <nc r="K78">
      <f>D78/C78*100</f>
    </nc>
    <odxf>
      <font>
        <b val="0"/>
        <sz val="14"/>
      </font>
    </odxf>
    <ndxf>
      <font>
        <b/>
        <sz val="14"/>
      </font>
    </ndxf>
  </rcc>
  <rcc rId="1909" sId="1" odxf="1" dxf="1">
    <nc r="K79">
      <f>D79/C79*100</f>
    </nc>
    <odxf>
      <font>
        <b val="0"/>
        <sz val="14"/>
      </font>
    </odxf>
    <ndxf>
      <font>
        <b/>
        <sz val="14"/>
      </font>
    </ndxf>
  </rcc>
  <rcc rId="1910" sId="1" odxf="1" dxf="1">
    <nc r="K80">
      <f>D80/C80*100</f>
    </nc>
    <odxf>
      <font>
        <b val="0"/>
        <sz val="14"/>
      </font>
    </odxf>
    <ndxf>
      <font>
        <b/>
        <sz val="14"/>
      </font>
    </ndxf>
  </rcc>
  <rcc rId="1911" sId="1" odxf="1" dxf="1">
    <nc r="K81">
      <f>D81/C81*100</f>
    </nc>
    <odxf>
      <font>
        <b val="0"/>
        <sz val="14"/>
      </font>
    </odxf>
    <ndxf>
      <font>
        <b/>
        <sz val="14"/>
      </font>
    </ndxf>
  </rcc>
  <rcc rId="1912" sId="1" odxf="1" dxf="1">
    <nc r="K82">
      <f>D82/C82*100</f>
    </nc>
    <odxf>
      <font>
        <b val="0"/>
        <sz val="14"/>
      </font>
    </odxf>
    <ndxf>
      <font>
        <b/>
        <sz val="14"/>
      </font>
    </ndxf>
  </rcc>
  <rcc rId="1913" sId="1" odxf="1" dxf="1">
    <nc r="K83">
      <f>D83/C83*100</f>
    </nc>
    <odxf>
      <font>
        <b val="0"/>
        <sz val="14"/>
      </font>
    </odxf>
    <ndxf>
      <font>
        <b/>
        <sz val="14"/>
      </font>
    </ndxf>
  </rcc>
  <rcc rId="1914" sId="1" odxf="1" dxf="1">
    <nc r="K84">
      <f>D84/C84*100</f>
    </nc>
    <odxf>
      <font>
        <b val="0"/>
        <sz val="14"/>
      </font>
    </odxf>
    <ndxf>
      <font>
        <b/>
        <sz val="14"/>
      </font>
    </ndxf>
  </rcc>
  <rcc rId="1915" sId="1">
    <nc r="K85">
      <f>D85/C85*100</f>
    </nc>
  </rcc>
  <rcc rId="1916" sId="1" odxf="1" dxf="1">
    <nc r="K86">
      <f>D86/C86*100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17" sId="1" odxf="1" dxf="1">
    <nc r="K87">
      <f>D87/C87*100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18" sId="1" odxf="1" dxf="1">
    <nc r="K88">
      <f>D88/C88*100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19" sId="1" odxf="1" dxf="1">
    <nc r="K89">
      <f>D89/C89*100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20" sId="1" odxf="1" dxf="1">
    <nc r="K90">
      <f>D90/C90*100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21" sId="1" odxf="1" dxf="1">
    <nc r="K91">
      <f>D91/C91*100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22" sId="1" odxf="1" dxf="1">
    <nc r="K92">
      <f>D92/C92*100</f>
    </nc>
    <odxf>
      <font>
        <b val="0"/>
        <i/>
        <sz val="11"/>
      </font>
      <fill>
        <patternFill patternType="none">
          <bgColor indexed="65"/>
        </patternFill>
      </fill>
    </odxf>
    <ndxf>
      <font>
        <b/>
        <i val="0"/>
        <sz val="14"/>
      </font>
      <fill>
        <patternFill patternType="solid">
          <bgColor theme="0"/>
        </patternFill>
      </fill>
    </ndxf>
  </rcc>
  <rcc rId="1923" sId="1" odxf="1" dxf="1">
    <nc r="K93">
      <f>D93/C93*100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24" sId="1" odxf="1" dxf="1">
    <nc r="K94">
      <f>D94/C94*100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25" sId="1" odxf="1" dxf="1">
    <nc r="K95">
      <f>D95/C95*100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26" sId="1" odxf="1" dxf="1">
    <nc r="K96">
      <f>D96/C96*100</f>
    </nc>
    <odxf>
      <font>
        <b val="0"/>
        <i/>
        <sz val="11"/>
      </font>
      <fill>
        <patternFill patternType="none">
          <bgColor indexed="65"/>
        </patternFill>
      </fill>
    </odxf>
    <ndxf>
      <font>
        <b/>
        <i val="0"/>
        <sz val="14"/>
      </font>
      <fill>
        <patternFill patternType="solid">
          <bgColor theme="0"/>
        </patternFill>
      </fill>
    </ndxf>
  </rcc>
  <rcc rId="1927" sId="1" odxf="1" dxf="1">
    <nc r="K97">
      <f>D97/C97*100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28" sId="1" odxf="1" dxf="1">
    <nc r="K98">
      <f>D98/C98*100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29" sId="1" odxf="1" dxf="1">
    <nc r="K99">
      <f>D99/C99*100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30" sId="1" odxf="1" dxf="1">
    <nc r="K100">
      <f>D100/C100*100</f>
    </nc>
    <odxf>
      <font>
        <b val="0"/>
        <i/>
        <sz val="11"/>
      </font>
      <fill>
        <patternFill patternType="none">
          <bgColor indexed="65"/>
        </patternFill>
      </fill>
    </odxf>
    <ndxf>
      <font>
        <b/>
        <i val="0"/>
        <sz val="14"/>
      </font>
      <fill>
        <patternFill patternType="solid">
          <bgColor theme="0"/>
        </patternFill>
      </fill>
    </ndxf>
  </rcc>
  <rcc rId="1931" sId="1" odxf="1" dxf="1">
    <nc r="K101">
      <f>D101/C101*100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32" sId="1" odxf="1" dxf="1">
    <nc r="K102">
      <f>D102/C102*100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33" sId="1" odxf="1" dxf="1">
    <nc r="K103">
      <f>D103/C103*100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34" sId="1" odxf="1" dxf="1">
    <nc r="K104">
      <f>D104/C104*100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35" sId="1" odxf="1" dxf="1">
    <nc r="K105">
      <f>D105/C105*100</f>
    </nc>
    <odxf>
      <font>
        <b val="0"/>
        <i/>
        <sz val="11"/>
      </font>
      <fill>
        <patternFill patternType="none">
          <bgColor indexed="65"/>
        </patternFill>
      </fill>
    </odxf>
    <ndxf>
      <font>
        <b/>
        <i val="0"/>
        <sz val="14"/>
      </font>
      <fill>
        <patternFill patternType="solid">
          <bgColor theme="0"/>
        </patternFill>
      </fill>
    </ndxf>
  </rcc>
  <rcc rId="1936" sId="1" odxf="1" dxf="1">
    <nc r="K106">
      <f>D106/C106*100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37" sId="1" odxf="1" dxf="1">
    <nc r="K107">
      <f>D107/C107*100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38" sId="1" odxf="1" dxf="1">
    <nc r="K108">
      <f>D108/C108*100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39" sId="1" odxf="1" dxf="1">
    <nc r="K109">
      <f>D109/C109*100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40" sId="1" odxf="1" dxf="1">
    <nc r="K110">
      <f>D110/C110*100</f>
    </nc>
    <odxf>
      <font>
        <b val="0"/>
        <i/>
        <sz val="11"/>
      </font>
      <fill>
        <patternFill patternType="none">
          <bgColor indexed="65"/>
        </patternFill>
      </fill>
    </odxf>
    <ndxf>
      <font>
        <b/>
        <i val="0"/>
        <sz val="14"/>
      </font>
      <fill>
        <patternFill patternType="solid">
          <bgColor theme="0"/>
        </patternFill>
      </fill>
    </ndxf>
  </rcc>
  <rcc rId="1941" sId="1" odxf="1" dxf="1">
    <nc r="K111">
      <f>D111/C111*100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42" sId="1" odxf="1" dxf="1">
    <nc r="K112">
      <f>D112/C112*100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43" sId="1" odxf="1" dxf="1">
    <nc r="K113">
      <f>D113/C113*100</f>
    </nc>
    <odxf>
      <font>
        <b val="0"/>
        <i/>
        <sz val="11"/>
      </font>
      <fill>
        <patternFill patternType="none">
          <bgColor indexed="65"/>
        </patternFill>
      </fill>
    </odxf>
    <ndxf>
      <font>
        <b/>
        <i val="0"/>
        <sz val="14"/>
      </font>
      <fill>
        <patternFill patternType="solid">
          <bgColor theme="0"/>
        </patternFill>
      </fill>
    </ndxf>
  </rcc>
  <rcc rId="1944" sId="1" odxf="1" dxf="1">
    <nc r="K114">
      <f>D114/C114*100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45" sId="1" odxf="1" dxf="1">
    <nc r="K115">
      <f>D115/C115*100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46" sId="1" odxf="1" dxf="1">
    <nc r="K116">
      <f>D116/C116*100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47" sId="1" odxf="1" dxf="1">
    <nc r="K117">
      <f>D117/C117*100</f>
    </nc>
    <odxf>
      <font>
        <b val="0"/>
        <i/>
        <sz val="11"/>
      </font>
      <fill>
        <patternFill patternType="none">
          <bgColor indexed="65"/>
        </patternFill>
      </fill>
    </odxf>
    <ndxf>
      <font>
        <b/>
        <i val="0"/>
        <sz val="14"/>
      </font>
      <fill>
        <patternFill patternType="solid">
          <bgColor theme="0"/>
        </patternFill>
      </fill>
    </ndxf>
  </rcc>
  <rcc rId="1948" sId="1" odxf="1" dxf="1">
    <nc r="K118">
      <f>D118/C118*100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49" sId="1" odxf="1" dxf="1">
    <nc r="K119">
      <f>D119/C119*100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50" sId="1" odxf="1" dxf="1">
    <nc r="K120">
      <f>D120/C120*100</f>
    </nc>
    <odxf>
      <font>
        <b val="0"/>
        <i/>
        <sz val="11"/>
      </font>
      <fill>
        <patternFill patternType="none">
          <bgColor indexed="65"/>
        </patternFill>
      </fill>
    </odxf>
    <ndxf>
      <font>
        <b/>
        <i val="0"/>
        <sz val="14"/>
      </font>
      <fill>
        <patternFill patternType="solid">
          <bgColor theme="0"/>
        </patternFill>
      </fill>
    </ndxf>
  </rcc>
  <rcc rId="1951" sId="1" odxf="1" dxf="1">
    <nc r="K121">
      <f>D121/C121*100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52" sId="1" odxf="1" dxf="1">
    <nc r="K122">
      <f>D122/C122*100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53" sId="1" odxf="1" dxf="1">
    <nc r="K123">
      <f>D123/C123*100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54" sId="1" odxf="1" dxf="1">
    <nc r="K124">
      <f>D124/C124*100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55" sId="1" odxf="1" dxf="1">
    <nc r="K125">
      <f>D125/C125*100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56" sId="1" odxf="1" dxf="1">
    <nc r="K126">
      <f>D126/C126*100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57" sId="1" odxf="1" dxf="1">
    <nc r="K127">
      <f>D127/C127*100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58" sId="1" odxf="1" dxf="1">
    <nc r="K128">
      <f>D128/C128*100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59" sId="1" odxf="1" dxf="1">
    <nc r="K129">
      <f>D129/C129*100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60" sId="1" odxf="1" dxf="1">
    <nc r="K130">
      <f>D130/C130*100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61" sId="1" odxf="1" dxf="1">
    <nc r="K131">
      <f>D131/C131*100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62" sId="1" odxf="1" dxf="1">
    <nc r="K132">
      <f>D132/C132*100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63" sId="1" odxf="1" dxf="1">
    <nc r="K133">
      <f>D133/C133*100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64" sId="1" odxf="1" dxf="1">
    <nc r="K134">
      <f>D134/C134*100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65" sId="1" odxf="1" dxf="1">
    <nc r="K135">
      <f>D135/C135*100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66" sId="1" odxf="1" dxf="1">
    <nc r="K136">
      <f>D136/C136*100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67" sId="1" odxf="1" dxf="1">
    <nc r="K137">
      <f>D137/C137*100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68" sId="1" odxf="1" dxf="1">
    <nc r="K138">
      <f>D138/C138*100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69" sId="1" odxf="1" dxf="1">
    <nc r="K139">
      <f>D139/C139*100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70" sId="1" odxf="1" dxf="1">
    <nc r="K140">
      <f>D140/C140*100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71" sId="1" odxf="1" dxf="1">
    <nc r="K141">
      <f>D141/C141*100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72" sId="1" odxf="1" dxf="1">
    <nc r="K142">
      <f>D142/C142*100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73" sId="1" odxf="1" dxf="1">
    <nc r="K143">
      <f>D143/C143*100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74" sId="1" odxf="1" dxf="1">
    <nc r="K144">
      <f>D144/C144*100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75" sId="1" odxf="1" dxf="1">
    <nc r="K145">
      <f>D145/C145*100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76" sId="1" odxf="1" dxf="1">
    <nc r="K146">
      <f>D146/C146*100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77" sId="1" odxf="1" dxf="1">
    <nc r="K147">
      <f>D147/C147*100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78" sId="1" odxf="1" dxf="1">
    <nc r="K148">
      <f>D148/C148*100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79" sId="1" odxf="1" dxf="1">
    <nc r="K149">
      <f>D149/C149*100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80" sId="1" odxf="1" dxf="1">
    <nc r="K150">
      <f>D150/C150*100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81" sId="1" odxf="1" dxf="1">
    <nc r="K151">
      <f>D151/C151*100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82" sId="1" odxf="1" dxf="1">
    <nc r="K152">
      <f>D152/C152*100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83" sId="1" odxf="1" dxf="1">
    <nc r="K153">
      <f>D153/C153*100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84" sId="1" odxf="1" dxf="1">
    <nc r="K154">
      <f>D154/C154*100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85" sId="1" odxf="1" dxf="1">
    <nc r="K155">
      <f>D155/C155*100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86" sId="1" odxf="1" dxf="1">
    <nc r="K156">
      <f>D156/C156*100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87" sId="1" odxf="1" dxf="1">
    <nc r="K157">
      <f>D157/C157*100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88" sId="1" odxf="1" dxf="1">
    <nc r="K158">
      <f>D158/C158*100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89" sId="1" odxf="1" dxf="1">
    <nc r="K159">
      <f>D159/C159*100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90" sId="1" odxf="1" dxf="1">
    <nc r="K160">
      <f>D160/C160*100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91" sId="1" odxf="1" dxf="1">
    <nc r="K161">
      <f>D161/C161*100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92" sId="1" odxf="1" dxf="1">
    <nc r="K162">
      <f>D162/C162*100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93" sId="1" odxf="1" dxf="1">
    <nc r="K163">
      <f>D163/C163*100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94" sId="1" odxf="1" dxf="1">
    <nc r="K164">
      <f>D164/C164*100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95" sId="1" odxf="1" dxf="1">
    <nc r="K165">
      <f>D165/C165*100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96" sId="1" odxf="1" dxf="1">
    <nc r="K166">
      <f>D166/C166*100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97" sId="1" odxf="1" dxf="1">
    <nc r="K167">
      <f>D167/C167*100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98" sId="1" odxf="1" dxf="1">
    <nc r="K168">
      <f>D168/C168*100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1999" sId="1" odxf="1" dxf="1">
    <nc r="K169">
      <f>D169/C169*100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00" sId="1" odxf="1" dxf="1">
    <nc r="K170">
      <f>D170/C170*100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01" sId="1" odxf="1" dxf="1">
    <nc r="K171">
      <f>D171/C171*100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02" sId="1" odxf="1" dxf="1">
    <nc r="K172">
      <f>D172/C172*100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03" sId="1" odxf="1" dxf="1">
    <nc r="K173">
      <f>D173/C173*100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04" sId="1" odxf="1" dxf="1">
    <nc r="K174">
      <f>D174/C174*100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05" sId="1" odxf="1" dxf="1">
    <nc r="K175">
      <f>D175/C175*100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06" sId="1" odxf="1" dxf="1">
    <nc r="K176">
      <f>D176/C176*100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07" sId="1" odxf="1" dxf="1">
    <nc r="K177">
      <f>D177/C177*100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08" sId="1" odxf="1" dxf="1">
    <nc r="K178">
      <f>D178/C178*100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09" sId="1" odxf="1" dxf="1">
    <nc r="K179">
      <f>D179/C179*100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10" sId="1" odxf="1" dxf="1">
    <nc r="K180">
      <f>D180/C180*100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11" sId="1" odxf="1" dxf="1">
    <nc r="K181">
      <f>D181/C181*100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12" sId="1" odxf="1" dxf="1">
    <nc r="K182">
      <f>D182/C182*100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13" sId="1" odxf="1" dxf="1">
    <nc r="K183">
      <f>D183/C183*100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14" sId="1" odxf="1" dxf="1">
    <nc r="K184">
      <f>D184/C184*100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15" sId="1" odxf="1" dxf="1">
    <nc r="K185">
      <f>D185/C185*100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16" sId="1" odxf="1" dxf="1">
    <nc r="K186">
      <f>D186/C186*100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17" sId="1" odxf="1" dxf="1">
    <nc r="K187">
      <f>D187/C187*100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18" sId="1" odxf="1" dxf="1">
    <nc r="K188">
      <f>D188/C188*100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19" sId="1" odxf="1" dxf="1">
    <nc r="K189">
      <f>D189/C189*100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20" sId="1" odxf="1" dxf="1">
    <nc r="K190">
      <f>D190/C190*100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21" sId="1" odxf="1" dxf="1">
    <nc r="K191">
      <f>D191/C191*100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22" sId="1" odxf="1" dxf="1">
    <nc r="K192">
      <f>D192/C192*100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23" sId="1" odxf="1" dxf="1">
    <nc r="K193">
      <f>D193/C193*100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24" sId="1" odxf="1" dxf="1">
    <nc r="K194">
      <f>D194/C194*100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25" sId="1" odxf="1" dxf="1">
    <nc r="K195">
      <f>D195/C195*100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26" sId="1" odxf="1" dxf="1">
    <nc r="K196">
      <f>D196/C196*100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27" sId="1" odxf="1" dxf="1">
    <nc r="K197">
      <f>D197/C197*100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28" sId="1" odxf="1" dxf="1">
    <nc r="K198">
      <f>D198/C198*100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29" sId="1" odxf="1" dxf="1">
    <nc r="K199">
      <f>D199/C199*100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30" sId="1" odxf="1" dxf="1">
    <nc r="K200">
      <f>D200/C200*100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31" sId="1" odxf="1" dxf="1">
    <nc r="K201">
      <f>D201/C201*100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32" sId="1" odxf="1" dxf="1">
    <nc r="K202">
      <f>D202/C202*100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33" sId="1" odxf="1" dxf="1">
    <nc r="K203">
      <f>D203/C203*100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34" sId="1" odxf="1" dxf="1">
    <nc r="K204">
      <f>D204/C204*100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35" sId="1" odxf="1" dxf="1">
    <nc r="K205">
      <f>D205/C205*100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36" sId="1" odxf="1" dxf="1">
    <nc r="K206">
      <f>D206/C206*100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37" sId="1" odxf="1" dxf="1">
    <nc r="K207">
      <f>D207/C207*100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38" sId="1" odxf="1" dxf="1">
    <nc r="K208">
      <f>D208/C208*100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39" sId="1" odxf="1" dxf="1">
    <nc r="K209">
      <f>D209/C209*100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40" sId="1" odxf="1" dxf="1">
    <nc r="K210">
      <f>D210/C210*100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41" sId="1" odxf="1" dxf="1">
    <nc r="K211">
      <f>D211/C211*100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42" sId="1" odxf="1" dxf="1">
    <nc r="K212">
      <f>D212/C212*100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43" sId="1" odxf="1" dxf="1">
    <nc r="K213">
      <f>D213/C213*100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44" sId="1" odxf="1" dxf="1">
    <nc r="K214">
      <f>D214/C214*100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45" sId="1" odxf="1" dxf="1">
    <nc r="K215">
      <f>D215/C215*100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46" sId="1" odxf="1" dxf="1">
    <nc r="K216">
      <f>D216/C216*100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47" sId="1" odxf="1" dxf="1">
    <nc r="K217">
      <f>D217/C217*100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48" sId="1" odxf="1" dxf="1">
    <nc r="K218">
      <f>D218/C218*100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49" sId="1" odxf="1" dxf="1">
    <nc r="K219">
      <f>D219/C219*100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50" sId="1" odxf="1" dxf="1">
    <nc r="K220">
      <f>D220/C220*100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51" sId="1" odxf="1" dxf="1">
    <nc r="K221">
      <f>D221/C221*100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52" sId="1" odxf="1" dxf="1">
    <nc r="K222">
      <f>D222/C222*100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53" sId="1" odxf="1" dxf="1">
    <nc r="K223">
      <f>D223/C223*100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54" sId="1" odxf="1" dxf="1">
    <nc r="K224">
      <f>D224/C224*100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55" sId="1" odxf="1" dxf="1">
    <nc r="K225">
      <f>D225/C225*100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56" sId="1" odxf="1" dxf="1">
    <nc r="K226">
      <f>D226/C226*100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57" sId="1" odxf="1" dxf="1">
    <nc r="K227">
      <f>D227/C227*100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58" sId="1" odxf="1" dxf="1">
    <nc r="K228">
      <f>D228/C228*100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59" sId="1" odxf="1" dxf="1">
    <nc r="K229">
      <f>D229/C229*100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60" sId="1" odxf="1" dxf="1">
    <nc r="K230">
      <f>D230/C230*100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61" sId="1" odxf="1" dxf="1">
    <nc r="K231">
      <f>D231/C231*100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62" sId="1" odxf="1" dxf="1">
    <nc r="K232">
      <f>D232/C232*100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63" sId="1" odxf="1" dxf="1">
    <nc r="K233">
      <f>D233/C233*100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64" sId="1" odxf="1" dxf="1">
    <nc r="K234">
      <f>D234/C234*100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65" sId="1" odxf="1" dxf="1">
    <nc r="K235">
      <f>D235/C235*100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66" sId="1" odxf="1" dxf="1">
    <nc r="K236">
      <f>D236/C236*100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67" sId="1" odxf="1" dxf="1">
    <nc r="K237">
      <f>D237/C237*100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68" sId="1" odxf="1" dxf="1">
    <nc r="K238">
      <f>D238/C238*100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69" sId="1" odxf="1" dxf="1">
    <nc r="K239">
      <f>D239/C239*100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70" sId="1" odxf="1" dxf="1">
    <nc r="K240">
      <f>D240/C240*100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71" sId="1" odxf="1" dxf="1">
    <nc r="K241">
      <f>D241/C241*100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72" sId="1" odxf="1" dxf="1">
    <nc r="K242">
      <f>D242/C242*100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73" sId="1" odxf="1" dxf="1">
    <nc r="K243">
      <f>D243/C243*100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74" sId="1" odxf="1" dxf="1">
    <nc r="K244">
      <f>D244/C244*100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75" sId="1" odxf="1" dxf="1">
    <nc r="K245">
      <f>D245/C245*100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76" sId="1" odxf="1" dxf="1">
    <nc r="K246">
      <f>D246/C246*100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77" sId="1" odxf="1" dxf="1">
    <nc r="K247">
      <f>D247/C247*100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78" sId="1" odxf="1" dxf="1">
    <nc r="K248">
      <f>D248/C248*100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79" sId="1" odxf="1" dxf="1">
    <nc r="K249">
      <f>D249/C249*100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80" sId="1" odxf="1" dxf="1">
    <nc r="K250">
      <f>D250/C250*100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81" sId="1" odxf="1" dxf="1">
    <nc r="K251">
      <f>D251/C251*100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82" sId="1" odxf="1" dxf="1">
    <nc r="K252">
      <f>D252/C252*100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83" sId="1" odxf="1" dxf="1">
    <nc r="K253">
      <f>D253/C253*100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84" sId="1" odxf="1" dxf="1">
    <nc r="K254">
      <f>D254/C254*100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85" sId="1" odxf="1" dxf="1">
    <nc r="K255">
      <f>D255/C255*100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86" sId="1" odxf="1" dxf="1">
    <nc r="K256">
      <f>D256/C256*100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87" sId="1" odxf="1" dxf="1">
    <nc r="K257">
      <f>D257/C257*100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88" sId="1" odxf="1" dxf="1">
    <nc r="K258">
      <f>D258/C258*100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89" sId="1" odxf="1" dxf="1">
    <nc r="K259">
      <f>D259/C259*100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90" sId="1" odxf="1" dxf="1">
    <nc r="K260">
      <f>D260/C260*100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91" sId="1" odxf="1" dxf="1">
    <nc r="K261">
      <f>D261/C261*100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92" sId="1" odxf="1" dxf="1">
    <nc r="K262">
      <f>D262/C262*100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93" sId="1" odxf="1" dxf="1">
    <nc r="K263">
      <f>D263/C263*100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94" sId="1" odxf="1" dxf="1">
    <nc r="K264">
      <f>D264/C264*100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95" sId="1" odxf="1" dxf="1">
    <nc r="K265">
      <f>D265/C265*100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96" sId="1" odxf="1" dxf="1">
    <nc r="K266">
      <f>D266/C266*100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97" sId="1" odxf="1" dxf="1">
    <nc r="K267">
      <f>D267/C267*100</f>
    </nc>
    <o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horizontal="right" vertical="center" wrapText="1" readingOrder="0"/>
    </odxf>
    <ndxf>
      <font>
        <b/>
        <sz val="14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general" vertical="bottom" wrapText="0" readingOrder="0"/>
    </ndxf>
  </rcc>
  <rcc rId="2098" sId="1" odxf="1" dxf="1">
    <nc r="K268">
      <f>D268/C268*100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099" sId="1" odxf="1" dxf="1">
    <nc r="K269">
      <f>D269/C269*100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00" sId="1" odxf="1" dxf="1">
    <nc r="K270">
      <f>D270/C270*100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01" sId="1" odxf="1" dxf="1">
    <nc r="K271">
      <f>D271/C271*100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02" sId="1" odxf="1" dxf="1">
    <nc r="K272">
      <f>D272/C272*100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03" sId="1" odxf="1" dxf="1">
    <nc r="K273">
      <f>D273/C273*100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04" sId="1" odxf="1" dxf="1">
    <nc r="K274">
      <f>D274/C274*100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05" sId="1" odxf="1" dxf="1">
    <nc r="K275">
      <f>D275/C275*100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06" sId="1" odxf="1" dxf="1">
    <nc r="K276">
      <f>D276/C276*100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07" sId="1" odxf="1" dxf="1">
    <nc r="K277">
      <f>D277/C277*100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08" sId="1" odxf="1" dxf="1">
    <nc r="K278">
      <f>D278/C278*100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09" sId="1" odxf="1" dxf="1">
    <nc r="K279">
      <f>D279/C279*100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10" sId="1" odxf="1" dxf="1">
    <nc r="K280">
      <f>D280/C280*100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11" sId="1" odxf="1" dxf="1">
    <nc r="K281">
      <f>D281/C281*100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12" sId="1" odxf="1" dxf="1">
    <nc r="K282">
      <f>D282/C282*100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13" sId="1" odxf="1" dxf="1">
    <nc r="K283">
      <f>D283/C283*100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14" sId="1" odxf="1" dxf="1">
    <nc r="K284">
      <f>D284/C284*100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15" sId="1" odxf="1" dxf="1">
    <nc r="K285">
      <f>D285/C285*100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16" sId="1" odxf="1" dxf="1">
    <nc r="K286">
      <f>D286/C286*100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17" sId="1" odxf="1" dxf="1">
    <nc r="K287">
      <f>D287/C287*100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18" sId="1" odxf="1" dxf="1">
    <nc r="K288">
      <f>D288/C288*100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19" sId="1" odxf="1" dxf="1">
    <nc r="K289">
      <f>D289/C289*100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20" sId="1" odxf="1" dxf="1">
    <nc r="K290">
      <f>D290/C290*100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121" sId="1">
    <nc r="L8">
      <f>H8/G8*100</f>
    </nc>
  </rcc>
  <rcc rId="2122" sId="1" odxf="1" dxf="1">
    <nc r="L9">
      <f>H9/G9*100</f>
    </nc>
    <odxf>
      <font>
        <b val="0"/>
        <sz val="14"/>
      </font>
    </odxf>
    <ndxf>
      <font>
        <b/>
        <sz val="14"/>
      </font>
    </ndxf>
  </rcc>
  <rcc rId="2123" sId="1" odxf="1" dxf="1">
    <nc r="L10">
      <f>H10/G10*100</f>
    </nc>
    <odxf>
      <font>
        <b val="0"/>
        <sz val="14"/>
      </font>
    </odxf>
    <ndxf>
      <font>
        <b/>
        <sz val="14"/>
      </font>
    </ndxf>
  </rcc>
  <rcc rId="2124" sId="1" odxf="1" dxf="1">
    <nc r="L11">
      <f>H11/G11*100</f>
    </nc>
    <odxf>
      <font>
        <b val="0"/>
        <sz val="14"/>
      </font>
    </odxf>
    <ndxf>
      <font>
        <b/>
        <sz val="14"/>
      </font>
    </ndxf>
  </rcc>
  <rcc rId="2125" sId="1" odxf="1" dxf="1">
    <nc r="L12">
      <f>H12/G12*100</f>
    </nc>
    <odxf>
      <font>
        <b val="0"/>
        <sz val="14"/>
      </font>
    </odxf>
    <ndxf>
      <font>
        <b/>
        <sz val="14"/>
      </font>
    </ndxf>
  </rcc>
  <rcc rId="2126" sId="1" odxf="1" dxf="1">
    <nc r="L13">
      <f>H13/G13*100</f>
    </nc>
    <odxf>
      <font>
        <b val="0"/>
        <sz val="14"/>
      </font>
    </odxf>
    <ndxf>
      <font>
        <b/>
        <sz val="14"/>
      </font>
    </ndxf>
  </rcc>
  <rcc rId="2127" sId="1" odxf="1" dxf="1">
    <nc r="L14">
      <f>H14/G14*100</f>
    </nc>
    <odxf>
      <font>
        <b val="0"/>
        <sz val="14"/>
      </font>
    </odxf>
    <ndxf>
      <font>
        <b/>
        <sz val="14"/>
      </font>
    </ndxf>
  </rcc>
  <rcc rId="2128" sId="1" odxf="1" dxf="1">
    <nc r="L15">
      <f>H15/G15*100</f>
    </nc>
    <odxf>
      <font>
        <b val="0"/>
        <sz val="14"/>
      </font>
    </odxf>
    <ndxf>
      <font>
        <b/>
        <sz val="14"/>
      </font>
    </ndxf>
  </rcc>
  <rcc rId="2129" sId="1" odxf="1" dxf="1">
    <nc r="L16">
      <f>H16/G16*100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130" sId="1" odxf="1" dxf="1">
    <nc r="L17">
      <f>H17/G17*100</f>
    </nc>
    <odxf>
      <font>
        <b val="0"/>
        <sz val="14"/>
      </font>
    </odxf>
    <ndxf>
      <font>
        <b/>
        <sz val="14"/>
      </font>
    </ndxf>
  </rcc>
  <rcc rId="2131" sId="1" odxf="1" dxf="1">
    <nc r="L18">
      <f>H18/G18*100</f>
    </nc>
    <odxf>
      <font>
        <b val="0"/>
        <sz val="14"/>
      </font>
    </odxf>
    <ndxf>
      <font>
        <b/>
        <sz val="14"/>
      </font>
    </ndxf>
  </rcc>
  <rcc rId="2132" sId="1" odxf="1" dxf="1">
    <nc r="L19">
      <f>H19/G19*100</f>
    </nc>
    <odxf>
      <font>
        <b val="0"/>
        <sz val="14"/>
      </font>
    </odxf>
    <ndxf>
      <font>
        <b/>
        <sz val="14"/>
      </font>
    </ndxf>
  </rcc>
  <rcc rId="2133" sId="1" odxf="1" dxf="1">
    <nc r="L20">
      <f>H20/G20*100</f>
    </nc>
    <odxf>
      <font>
        <b val="0"/>
        <sz val="14"/>
      </font>
    </odxf>
    <ndxf>
      <font>
        <b/>
        <sz val="14"/>
      </font>
    </ndxf>
  </rcc>
  <rcc rId="2134" sId="1" odxf="1" dxf="1">
    <nc r="L21">
      <f>H21/G21*100</f>
    </nc>
    <odxf>
      <font>
        <b val="0"/>
        <sz val="14"/>
      </font>
    </odxf>
    <ndxf>
      <font>
        <b/>
        <sz val="14"/>
      </font>
    </ndxf>
  </rcc>
  <rcc rId="2135" sId="1" odxf="1" dxf="1">
    <nc r="L22">
      <f>H22/G22*100</f>
    </nc>
    <odxf>
      <font>
        <b val="0"/>
        <sz val="14"/>
      </font>
    </odxf>
    <ndxf>
      <font>
        <b/>
        <sz val="14"/>
      </font>
    </ndxf>
  </rcc>
  <rcc rId="2136" sId="1" odxf="1" dxf="1">
    <nc r="L23">
      <f>H23/G23*100</f>
    </nc>
    <odxf>
      <font>
        <b val="0"/>
        <sz val="14"/>
      </font>
    </odxf>
    <ndxf>
      <font>
        <b/>
        <sz val="14"/>
      </font>
    </ndxf>
  </rcc>
  <rcc rId="2137" sId="1" odxf="1" dxf="1">
    <nc r="L24">
      <f>H24/G24*100</f>
    </nc>
    <odxf>
      <font>
        <b val="0"/>
        <sz val="14"/>
      </font>
    </odxf>
    <ndxf>
      <font>
        <b/>
        <sz val="14"/>
      </font>
    </ndxf>
  </rcc>
  <rcc rId="2138" sId="1" odxf="1" dxf="1">
    <nc r="L25">
      <f>H25/G25*100</f>
    </nc>
    <odxf>
      <font>
        <b val="0"/>
        <sz val="14"/>
      </font>
    </odxf>
    <ndxf>
      <font>
        <b/>
        <sz val="14"/>
      </font>
    </ndxf>
  </rcc>
  <rcc rId="2139" sId="1" odxf="1" dxf="1">
    <nc r="L26">
      <f>H26/G26*100</f>
    </nc>
    <odxf>
      <font>
        <b val="0"/>
        <sz val="14"/>
      </font>
    </odxf>
    <ndxf>
      <font>
        <b/>
        <sz val="14"/>
      </font>
    </ndxf>
  </rcc>
  <rcc rId="2140" sId="1" odxf="1" dxf="1">
    <nc r="L27">
      <f>H27/G27*100</f>
    </nc>
    <odxf>
      <font>
        <b val="0"/>
        <sz val="14"/>
      </font>
    </odxf>
    <ndxf>
      <font>
        <b/>
        <sz val="14"/>
      </font>
    </ndxf>
  </rcc>
  <rcc rId="2141" sId="1" odxf="1" dxf="1">
    <nc r="L28">
      <f>H28/G28*100</f>
    </nc>
    <odxf>
      <font>
        <b val="0"/>
        <sz val="14"/>
      </font>
    </odxf>
    <ndxf>
      <font>
        <b/>
        <sz val="14"/>
      </font>
    </ndxf>
  </rcc>
  <rcc rId="2142" sId="1" odxf="1" dxf="1">
    <nc r="L29">
      <f>H29/G29*100</f>
    </nc>
    <odxf>
      <font>
        <b val="0"/>
        <sz val="14"/>
      </font>
    </odxf>
    <ndxf>
      <font>
        <b/>
        <sz val="14"/>
      </font>
    </ndxf>
  </rcc>
  <rcc rId="2143" sId="1" odxf="1" dxf="1">
    <nc r="L30">
      <f>H30/G30*100</f>
    </nc>
    <odxf>
      <font>
        <b val="0"/>
        <sz val="14"/>
      </font>
    </odxf>
    <ndxf>
      <font>
        <b/>
        <sz val="14"/>
      </font>
    </ndxf>
  </rcc>
  <rcc rId="2144" sId="1" odxf="1" dxf="1">
    <nc r="L31">
      <f>H31/G31*100</f>
    </nc>
    <odxf>
      <font>
        <b val="0"/>
        <sz val="14"/>
      </font>
    </odxf>
    <ndxf>
      <font>
        <b/>
        <sz val="14"/>
      </font>
    </ndxf>
  </rcc>
  <rcc rId="2145" sId="1" odxf="1" dxf="1">
    <nc r="L32">
      <f>H32/G32*100</f>
    </nc>
    <odxf>
      <font>
        <b val="0"/>
        <sz val="14"/>
      </font>
    </odxf>
    <ndxf>
      <font>
        <b/>
        <sz val="14"/>
      </font>
    </ndxf>
  </rcc>
  <rcc rId="2146" sId="1" odxf="1" dxf="1">
    <nc r="L33">
      <f>H33/G33*100</f>
    </nc>
    <odxf>
      <font>
        <b val="0"/>
        <sz val="14"/>
      </font>
    </odxf>
    <ndxf>
      <font>
        <b/>
        <sz val="14"/>
      </font>
    </ndxf>
  </rcc>
  <rcc rId="2147" sId="1" odxf="1" dxf="1">
    <nc r="L34">
      <f>H34/G34*100</f>
    </nc>
    <odxf>
      <font>
        <b val="0"/>
        <sz val="14"/>
      </font>
    </odxf>
    <ndxf>
      <font>
        <b/>
        <sz val="14"/>
      </font>
    </ndxf>
  </rcc>
  <rcc rId="2148" sId="1" odxf="1" dxf="1">
    <nc r="L35">
      <f>H35/G35*100</f>
    </nc>
    <odxf>
      <font>
        <b val="0"/>
        <sz val="14"/>
      </font>
    </odxf>
    <ndxf>
      <font>
        <b/>
        <sz val="14"/>
      </font>
    </ndxf>
  </rcc>
  <rcc rId="2149" sId="1" odxf="1" dxf="1">
    <nc r="L36">
      <f>H36/G36*100</f>
    </nc>
    <odxf>
      <font>
        <b val="0"/>
        <sz val="14"/>
      </font>
    </odxf>
    <ndxf>
      <font>
        <b/>
        <sz val="14"/>
      </font>
    </ndxf>
  </rcc>
  <rcc rId="2150" sId="1" odxf="1" dxf="1">
    <nc r="L37">
      <f>H37/G37*100</f>
    </nc>
    <odxf>
      <font>
        <b val="0"/>
        <sz val="14"/>
      </font>
    </odxf>
    <ndxf>
      <font>
        <b/>
        <sz val="14"/>
      </font>
    </ndxf>
  </rcc>
  <rcc rId="2151" sId="1" odxf="1" dxf="1">
    <nc r="L38">
      <f>H38/G38*100</f>
    </nc>
    <odxf>
      <font>
        <b val="0"/>
        <sz val="14"/>
      </font>
    </odxf>
    <ndxf>
      <font>
        <b/>
        <sz val="14"/>
      </font>
    </ndxf>
  </rcc>
  <rcc rId="2152" sId="1" odxf="1" dxf="1">
    <nc r="L39">
      <f>H39/G39*100</f>
    </nc>
    <odxf>
      <font>
        <b val="0"/>
        <sz val="14"/>
      </font>
    </odxf>
    <ndxf>
      <font>
        <b/>
        <sz val="14"/>
      </font>
    </ndxf>
  </rcc>
  <rcc rId="2153" sId="1" odxf="1" dxf="1">
    <nc r="L40">
      <f>H40/G40*100</f>
    </nc>
    <odxf>
      <font>
        <b val="0"/>
        <sz val="14"/>
      </font>
    </odxf>
    <ndxf>
      <font>
        <b/>
        <sz val="14"/>
      </font>
    </ndxf>
  </rcc>
  <rcc rId="2154" sId="1" odxf="1" dxf="1">
    <nc r="L41">
      <f>H41/G41*100</f>
    </nc>
    <odxf>
      <font>
        <b val="0"/>
        <sz val="14"/>
      </font>
    </odxf>
    <ndxf>
      <font>
        <b/>
        <sz val="14"/>
      </font>
    </ndxf>
  </rcc>
  <rcc rId="2155" sId="1" odxf="1" dxf="1">
    <nc r="L42">
      <f>H42/G42*100</f>
    </nc>
    <odxf>
      <font>
        <b val="0"/>
        <sz val="14"/>
      </font>
    </odxf>
    <ndxf>
      <font>
        <b/>
        <sz val="14"/>
      </font>
    </ndxf>
  </rcc>
  <rcc rId="2156" sId="1" odxf="1" dxf="1">
    <nc r="L43">
      <f>H43/G43*100</f>
    </nc>
    <odxf>
      <font>
        <b val="0"/>
        <sz val="14"/>
      </font>
    </odxf>
    <ndxf>
      <font>
        <b/>
        <sz val="14"/>
      </font>
    </ndxf>
  </rcc>
  <rcc rId="2157" sId="1">
    <nc r="L44">
      <f>H44/G44*100</f>
    </nc>
  </rcc>
  <rcc rId="2158" sId="1" odxf="1" dxf="1">
    <nc r="L45">
      <f>H45/G45*100</f>
    </nc>
    <odxf>
      <font>
        <b val="0"/>
        <sz val="14"/>
      </font>
    </odxf>
    <ndxf>
      <font>
        <b/>
        <sz val="14"/>
      </font>
    </ndxf>
  </rcc>
  <rcc rId="2159" sId="1" odxf="1" dxf="1">
    <nc r="L46">
      <f>H46/G46*100</f>
    </nc>
    <odxf>
      <font>
        <b val="0"/>
        <sz val="14"/>
      </font>
    </odxf>
    <ndxf>
      <font>
        <b/>
        <sz val="14"/>
      </font>
    </ndxf>
  </rcc>
  <rcc rId="2160" sId="1" odxf="1" dxf="1">
    <nc r="L47">
      <f>H47/G47*100</f>
    </nc>
    <odxf>
      <font>
        <b val="0"/>
        <sz val="14"/>
      </font>
    </odxf>
    <ndxf>
      <font>
        <b/>
        <sz val="14"/>
      </font>
    </ndxf>
  </rcc>
  <rcc rId="2161" sId="1" odxf="1" dxf="1">
    <nc r="L48">
      <f>H48/G48*100</f>
    </nc>
    <odxf>
      <font>
        <b val="0"/>
        <sz val="14"/>
      </font>
    </odxf>
    <ndxf>
      <font>
        <b/>
        <sz val="14"/>
      </font>
    </ndxf>
  </rcc>
  <rcc rId="2162" sId="1" odxf="1" dxf="1">
    <nc r="L49">
      <f>H49/G49*100</f>
    </nc>
    <odxf>
      <font>
        <b val="0"/>
        <sz val="14"/>
      </font>
    </odxf>
    <ndxf>
      <font>
        <b/>
        <sz val="14"/>
      </font>
    </ndxf>
  </rcc>
  <rcc rId="2163" sId="1" odxf="1" dxf="1">
    <nc r="L50">
      <f>H50/G50*100</f>
    </nc>
    <odxf>
      <font>
        <b val="0"/>
        <sz val="14"/>
      </font>
    </odxf>
    <ndxf>
      <font>
        <b/>
        <sz val="14"/>
      </font>
    </ndxf>
  </rcc>
  <rcc rId="2164" sId="1" odxf="1" dxf="1">
    <nc r="L51">
      <f>H51/G51*100</f>
    </nc>
    <odxf>
      <font>
        <b val="0"/>
        <sz val="14"/>
        <color theme="1"/>
      </font>
    </odxf>
    <ndxf>
      <font>
        <b/>
        <sz val="14"/>
        <color theme="1"/>
      </font>
    </ndxf>
  </rcc>
  <rcc rId="2165" sId="1" odxf="1" dxf="1">
    <nc r="L52">
      <f>H52/G52*100</f>
    </nc>
    <odxf>
      <font>
        <b val="0"/>
        <sz val="14"/>
      </font>
    </odxf>
    <ndxf>
      <font>
        <b/>
        <sz val="14"/>
      </font>
    </ndxf>
  </rcc>
  <rcc rId="2166" sId="1" odxf="1" dxf="1">
    <nc r="L53">
      <f>H53/G53*100</f>
    </nc>
    <odxf>
      <font>
        <b val="0"/>
        <sz val="14"/>
      </font>
    </odxf>
    <ndxf>
      <font>
        <b/>
        <sz val="14"/>
      </font>
    </ndxf>
  </rcc>
  <rcc rId="2167" sId="1" odxf="1" dxf="1">
    <nc r="L54">
      <f>H54/G54*100</f>
    </nc>
    <odxf>
      <font>
        <b val="0"/>
        <sz val="14"/>
      </font>
    </odxf>
    <ndxf>
      <font>
        <b/>
        <sz val="14"/>
      </font>
    </ndxf>
  </rcc>
  <rcc rId="2168" sId="1" odxf="1" dxf="1">
    <nc r="L55">
      <f>H55/G55*100</f>
    </nc>
    <odxf>
      <font>
        <b val="0"/>
        <sz val="14"/>
      </font>
    </odxf>
    <ndxf>
      <font>
        <b/>
        <sz val="14"/>
      </font>
    </ndxf>
  </rcc>
  <rcc rId="2169" sId="1" odxf="1" dxf="1">
    <nc r="L56">
      <f>H56/G56*100</f>
    </nc>
    <odxf>
      <font>
        <b val="0"/>
        <sz val="14"/>
      </font>
    </odxf>
    <ndxf>
      <font>
        <b/>
        <sz val="14"/>
      </font>
    </ndxf>
  </rcc>
  <rcc rId="2170" sId="1" odxf="1" dxf="1">
    <nc r="L57">
      <f>H57/G57*100</f>
    </nc>
    <odxf>
      <font>
        <b val="0"/>
        <sz val="14"/>
      </font>
    </odxf>
    <ndxf>
      <font>
        <b/>
        <sz val="14"/>
      </font>
    </ndxf>
  </rcc>
  <rcc rId="2171" sId="1" odxf="1" dxf="1">
    <nc r="L58">
      <f>H58/G58*100</f>
    </nc>
    <odxf>
      <font>
        <b val="0"/>
        <sz val="14"/>
      </font>
    </odxf>
    <ndxf>
      <font>
        <b/>
        <sz val="14"/>
      </font>
    </ndxf>
  </rcc>
  <rcc rId="2172" sId="1" odxf="1" dxf="1">
    <nc r="L59">
      <f>H59/G59*100</f>
    </nc>
    <odxf>
      <font>
        <b val="0"/>
        <sz val="14"/>
      </font>
    </odxf>
    <ndxf>
      <font>
        <b/>
        <sz val="14"/>
      </font>
    </ndxf>
  </rcc>
  <rcc rId="2173" sId="1" odxf="1" dxf="1">
    <nc r="L60">
      <f>H60/G60*100</f>
    </nc>
    <odxf>
      <font>
        <b val="0"/>
        <sz val="14"/>
      </font>
    </odxf>
    <ndxf>
      <font>
        <b/>
        <sz val="14"/>
      </font>
    </ndxf>
  </rcc>
  <rcc rId="2174" sId="1" odxf="1" dxf="1">
    <nc r="L61">
      <f>H61/G61*100</f>
    </nc>
    <odxf>
      <font>
        <b val="0"/>
        <sz val="14"/>
      </font>
    </odxf>
    <ndxf>
      <font>
        <b/>
        <sz val="14"/>
      </font>
    </ndxf>
  </rcc>
  <rcc rId="2175" sId="1" odxf="1" dxf="1">
    <nc r="L62">
      <f>H62/G62*100</f>
    </nc>
    <odxf>
      <font>
        <b val="0"/>
        <sz val="14"/>
      </font>
    </odxf>
    <ndxf>
      <font>
        <b/>
        <sz val="14"/>
      </font>
    </ndxf>
  </rcc>
  <rcc rId="2176" sId="1" odxf="1" dxf="1">
    <nc r="L63">
      <f>H63/G63*100</f>
    </nc>
    <odxf>
      <font>
        <b val="0"/>
        <sz val="14"/>
      </font>
    </odxf>
    <ndxf>
      <font>
        <b/>
        <sz val="14"/>
      </font>
    </ndxf>
  </rcc>
  <rcc rId="2177" sId="1" odxf="1" dxf="1">
    <nc r="L64">
      <f>H64/G64*100</f>
    </nc>
    <odxf>
      <font>
        <b val="0"/>
        <sz val="14"/>
      </font>
    </odxf>
    <ndxf>
      <font>
        <b/>
        <sz val="14"/>
      </font>
    </ndxf>
  </rcc>
  <rcc rId="2178" sId="1" odxf="1" dxf="1">
    <nc r="L65">
      <f>H65/G65*100</f>
    </nc>
    <odxf>
      <font>
        <b val="0"/>
        <sz val="14"/>
      </font>
    </odxf>
    <ndxf>
      <font>
        <b/>
        <sz val="14"/>
      </font>
    </ndxf>
  </rcc>
  <rcc rId="2179" sId="1" odxf="1" dxf="1">
    <nc r="L66">
      <f>H66/G66*100</f>
    </nc>
    <odxf>
      <font>
        <b val="0"/>
        <sz val="14"/>
      </font>
    </odxf>
    <ndxf>
      <font>
        <b/>
        <sz val="14"/>
      </font>
    </ndxf>
  </rcc>
  <rcc rId="2180" sId="1" odxf="1" dxf="1">
    <nc r="L67">
      <f>H67/G67*100</f>
    </nc>
    <odxf>
      <font>
        <b val="0"/>
        <sz val="14"/>
      </font>
    </odxf>
    <ndxf>
      <font>
        <b/>
        <sz val="14"/>
      </font>
    </ndxf>
  </rcc>
  <rcc rId="2181" sId="1" odxf="1" dxf="1">
    <nc r="L68">
      <f>H68/G68*100</f>
    </nc>
    <odxf>
      <font>
        <b val="0"/>
        <sz val="14"/>
      </font>
    </odxf>
    <ndxf>
      <font>
        <b/>
        <sz val="14"/>
      </font>
    </ndxf>
  </rcc>
  <rcc rId="2182" sId="1" odxf="1" dxf="1">
    <nc r="L69">
      <f>H69/G69*100</f>
    </nc>
    <odxf>
      <font>
        <b val="0"/>
        <sz val="14"/>
      </font>
    </odxf>
    <ndxf>
      <font>
        <b/>
        <sz val="14"/>
      </font>
    </ndxf>
  </rcc>
  <rcc rId="2183" sId="1" odxf="1" dxf="1">
    <nc r="L70">
      <f>H70/G70*100</f>
    </nc>
    <odxf>
      <font>
        <b val="0"/>
        <sz val="14"/>
      </font>
    </odxf>
    <ndxf>
      <font>
        <b/>
        <sz val="14"/>
      </font>
    </ndxf>
  </rcc>
  <rcc rId="2184" sId="1">
    <nc r="L71">
      <f>H71/G71*100</f>
    </nc>
  </rcc>
  <rcc rId="2185" sId="1" odxf="1" dxf="1">
    <nc r="L72">
      <f>H72/G72*100</f>
    </nc>
    <odxf>
      <font>
        <b val="0"/>
        <sz val="14"/>
      </font>
    </odxf>
    <ndxf>
      <font>
        <b/>
        <sz val="14"/>
      </font>
    </ndxf>
  </rcc>
  <rcc rId="2186" sId="1" odxf="1" dxf="1">
    <nc r="L73">
      <f>H73/G73*100</f>
    </nc>
    <odxf>
      <font>
        <b val="0"/>
        <sz val="14"/>
      </font>
    </odxf>
    <ndxf>
      <font>
        <b/>
        <sz val="14"/>
      </font>
    </ndxf>
  </rcc>
  <rcc rId="2187" sId="1" odxf="1" dxf="1">
    <nc r="L74">
      <f>H74/G74*100</f>
    </nc>
    <odxf>
      <font>
        <b val="0"/>
        <sz val="14"/>
      </font>
    </odxf>
    <ndxf>
      <font>
        <b/>
        <sz val="14"/>
      </font>
    </ndxf>
  </rcc>
  <rcc rId="2188" sId="1" odxf="1" dxf="1">
    <nc r="L75">
      <f>H75/G75*100</f>
    </nc>
    <odxf>
      <font>
        <sz val="14"/>
        <name val="Times New Roman"/>
        <scheme val="none"/>
      </font>
    </odxf>
    <ndxf>
      <font>
        <sz val="14"/>
        <name val="Times New Roman"/>
        <scheme val="none"/>
      </font>
    </ndxf>
  </rcc>
  <rcc rId="2189" sId="1">
    <nc r="L76">
      <f>H76/G76*100</f>
    </nc>
  </rcc>
  <rcc rId="2190" sId="1" odxf="1" dxf="1">
    <nc r="L77">
      <f>H77/G77*100</f>
    </nc>
    <odxf>
      <font>
        <b val="0"/>
        <sz val="14"/>
      </font>
    </odxf>
    <ndxf>
      <font>
        <b/>
        <sz val="14"/>
      </font>
    </ndxf>
  </rcc>
  <rcc rId="2191" sId="1" odxf="1" dxf="1">
    <nc r="L78">
      <f>H78/G78*100</f>
    </nc>
    <odxf>
      <font>
        <b val="0"/>
        <sz val="14"/>
      </font>
    </odxf>
    <ndxf>
      <font>
        <b/>
        <sz val="14"/>
      </font>
    </ndxf>
  </rcc>
  <rcc rId="2192" sId="1" odxf="1" dxf="1">
    <nc r="L79">
      <f>H79/G79*100</f>
    </nc>
    <odxf>
      <font>
        <b val="0"/>
        <sz val="14"/>
      </font>
    </odxf>
    <ndxf>
      <font>
        <b/>
        <sz val="14"/>
      </font>
    </ndxf>
  </rcc>
  <rcc rId="2193" sId="1" odxf="1" dxf="1">
    <nc r="L80">
      <f>H80/G80*100</f>
    </nc>
    <odxf>
      <font>
        <b val="0"/>
        <sz val="14"/>
      </font>
    </odxf>
    <ndxf>
      <font>
        <b/>
        <sz val="14"/>
      </font>
    </ndxf>
  </rcc>
  <rcc rId="2194" sId="1" odxf="1" dxf="1">
    <nc r="L81">
      <f>H81/G81*100</f>
    </nc>
    <odxf>
      <font>
        <b val="0"/>
        <sz val="14"/>
      </font>
    </odxf>
    <ndxf>
      <font>
        <b/>
        <sz val="14"/>
      </font>
    </ndxf>
  </rcc>
  <rcc rId="2195" sId="1" odxf="1" dxf="1">
    <nc r="L82">
      <f>H82/G82*100</f>
    </nc>
    <odxf>
      <font>
        <b val="0"/>
        <sz val="14"/>
      </font>
    </odxf>
    <ndxf>
      <font>
        <b/>
        <sz val="14"/>
      </font>
    </ndxf>
  </rcc>
  <rcc rId="2196" sId="1" odxf="1" dxf="1">
    <nc r="L83">
      <f>H83/G83*100</f>
    </nc>
    <odxf>
      <font>
        <b val="0"/>
        <sz val="14"/>
      </font>
    </odxf>
    <ndxf>
      <font>
        <b/>
        <sz val="14"/>
      </font>
    </ndxf>
  </rcc>
  <rcc rId="2197" sId="1" odxf="1" dxf="1">
    <nc r="L84">
      <f>H84/G84*100</f>
    </nc>
    <odxf>
      <font>
        <b val="0"/>
        <sz val="14"/>
      </font>
    </odxf>
    <ndxf>
      <font>
        <b/>
        <sz val="14"/>
      </font>
    </ndxf>
  </rcc>
  <rcc rId="2198" sId="1">
    <nc r="L85">
      <f>H85/G85*100</f>
    </nc>
  </rcc>
  <rcc rId="2199" sId="1" odxf="1" dxf="1">
    <nc r="L86">
      <f>H86/G86*100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00" sId="1" odxf="1" dxf="1">
    <nc r="L87">
      <f>H87/G87*100</f>
    </nc>
    <odxf>
      <font>
        <b val="0"/>
        <sz val="11"/>
      </font>
      <numFmt numFmtId="167" formatCode="#,##0.000"/>
      <fill>
        <patternFill patternType="none">
          <bgColor indexed="65"/>
        </patternFill>
      </fill>
    </odxf>
    <ndxf>
      <font>
        <b/>
        <sz val="14"/>
      </font>
      <numFmt numFmtId="0" formatCode="General"/>
      <fill>
        <patternFill patternType="solid">
          <bgColor theme="0"/>
        </patternFill>
      </fill>
    </ndxf>
  </rcc>
  <rcc rId="2201" sId="1" odxf="1" dxf="1">
    <nc r="L88">
      <f>H88/G88*100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02" sId="1" odxf="1" dxf="1">
    <nc r="L89">
      <f>H89/G89*100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03" sId="1" odxf="1" dxf="1">
    <nc r="L90">
      <f>H90/G90*100</f>
    </nc>
    <odxf>
      <font>
        <b val="0"/>
        <sz val="11"/>
      </font>
      <numFmt numFmtId="167" formatCode="#,##0.000"/>
      <fill>
        <patternFill patternType="none">
          <bgColor indexed="65"/>
        </patternFill>
      </fill>
    </odxf>
    <ndxf>
      <font>
        <b/>
        <sz val="14"/>
      </font>
      <numFmt numFmtId="0" formatCode="General"/>
      <fill>
        <patternFill patternType="solid">
          <bgColor theme="0"/>
        </patternFill>
      </fill>
    </ndxf>
  </rcc>
  <rcc rId="2204" sId="1" odxf="1" dxf="1">
    <nc r="L91">
      <f>H91/G91*100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05" sId="1" odxf="1" dxf="1">
    <nc r="L92">
      <f>H92/G92*100</f>
    </nc>
    <odxf>
      <font>
        <b val="0"/>
        <i/>
        <sz val="11"/>
      </font>
      <fill>
        <patternFill patternType="none">
          <bgColor indexed="65"/>
        </patternFill>
      </fill>
    </odxf>
    <ndxf>
      <font>
        <b/>
        <i val="0"/>
        <sz val="14"/>
      </font>
      <fill>
        <patternFill patternType="solid">
          <bgColor theme="0"/>
        </patternFill>
      </fill>
    </ndxf>
  </rcc>
  <rcc rId="2206" sId="1" odxf="1" dxf="1">
    <nc r="L93">
      <f>H93/G93*100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07" sId="1" odxf="1" dxf="1">
    <nc r="L94">
      <f>H94/G94*100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08" sId="1" odxf="1" dxf="1">
    <nc r="L95">
      <f>H95/G95*100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09" sId="1" odxf="1" dxf="1">
    <nc r="L96">
      <f>H96/G96*100</f>
    </nc>
    <odxf>
      <font>
        <b val="0"/>
        <i/>
        <sz val="11"/>
      </font>
      <fill>
        <patternFill patternType="none">
          <bgColor indexed="65"/>
        </patternFill>
      </fill>
    </odxf>
    <ndxf>
      <font>
        <b/>
        <i val="0"/>
        <sz val="14"/>
      </font>
      <fill>
        <patternFill patternType="solid">
          <bgColor theme="0"/>
        </patternFill>
      </fill>
    </ndxf>
  </rcc>
  <rcc rId="2210" sId="1" odxf="1" dxf="1">
    <nc r="L97">
      <f>H97/G97*100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11" sId="1" odxf="1" dxf="1">
    <nc r="L98">
      <f>H98/G98*100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12" sId="1" odxf="1" dxf="1">
    <nc r="L99">
      <f>H99/G99*100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13" sId="1" odxf="1" dxf="1">
    <nc r="L100">
      <f>H100/G100*100</f>
    </nc>
    <odxf>
      <font>
        <b val="0"/>
        <i/>
        <sz val="11"/>
      </font>
      <fill>
        <patternFill patternType="none">
          <bgColor indexed="65"/>
        </patternFill>
      </fill>
    </odxf>
    <ndxf>
      <font>
        <b/>
        <i val="0"/>
        <sz val="14"/>
      </font>
      <fill>
        <patternFill patternType="solid">
          <bgColor theme="0"/>
        </patternFill>
      </fill>
    </ndxf>
  </rcc>
  <rcc rId="2214" sId="1" odxf="1" dxf="1">
    <nc r="L101">
      <f>H101/G101*100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15" sId="1" odxf="1" dxf="1">
    <nc r="L102">
      <f>H102/G102*100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16" sId="1" odxf="1" dxf="1">
    <nc r="L103">
      <f>H103/G103*100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17" sId="1" odxf="1" dxf="1">
    <nc r="L104">
      <f>H104/G104*100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18" sId="1" odxf="1" dxf="1">
    <nc r="L105">
      <f>H105/G105*100</f>
    </nc>
    <odxf>
      <font>
        <b val="0"/>
        <i/>
        <sz val="11"/>
      </font>
      <fill>
        <patternFill patternType="none">
          <bgColor indexed="65"/>
        </patternFill>
      </fill>
    </odxf>
    <ndxf>
      <font>
        <b/>
        <i val="0"/>
        <sz val="14"/>
      </font>
      <fill>
        <patternFill patternType="solid">
          <bgColor theme="0"/>
        </patternFill>
      </fill>
    </ndxf>
  </rcc>
  <rcc rId="2219" sId="1" odxf="1" dxf="1">
    <nc r="L106">
      <f>H106/G106*100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20" sId="1" odxf="1" dxf="1">
    <nc r="L107">
      <f>H107/G107*100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21" sId="1" odxf="1" dxf="1">
    <nc r="L108">
      <f>H108/G108*100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22" sId="1" odxf="1" dxf="1">
    <nc r="L109">
      <f>H109/G109*100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23" sId="1" odxf="1" dxf="1">
    <nc r="L110">
      <f>H110/G110*100</f>
    </nc>
    <odxf>
      <font>
        <b val="0"/>
        <i/>
        <sz val="11"/>
      </font>
      <fill>
        <patternFill patternType="none">
          <bgColor indexed="65"/>
        </patternFill>
      </fill>
    </odxf>
    <ndxf>
      <font>
        <b/>
        <i val="0"/>
        <sz val="14"/>
      </font>
      <fill>
        <patternFill patternType="solid">
          <bgColor theme="0"/>
        </patternFill>
      </fill>
    </ndxf>
  </rcc>
  <rcc rId="2224" sId="1" odxf="1" dxf="1">
    <nc r="L111">
      <f>H111/G111*100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25" sId="1" odxf="1" dxf="1">
    <nc r="L112">
      <f>H112/G112*100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26" sId="1" odxf="1" dxf="1">
    <nc r="L113">
      <f>H113/G113*100</f>
    </nc>
    <odxf>
      <font>
        <b val="0"/>
        <i/>
        <sz val="11"/>
      </font>
      <fill>
        <patternFill patternType="none">
          <bgColor indexed="65"/>
        </patternFill>
      </fill>
    </odxf>
    <ndxf>
      <font>
        <b/>
        <i val="0"/>
        <sz val="14"/>
      </font>
      <fill>
        <patternFill patternType="solid">
          <bgColor theme="0"/>
        </patternFill>
      </fill>
    </ndxf>
  </rcc>
  <rcc rId="2227" sId="1" odxf="1" dxf="1">
    <nc r="L114">
      <f>H114/G114*100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28" sId="1" odxf="1" dxf="1">
    <nc r="L115">
      <f>H115/G115*100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29" sId="1" odxf="1" dxf="1">
    <nc r="L116">
      <f>H116/G116*100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30" sId="1" odxf="1" dxf="1">
    <nc r="L117">
      <f>H117/G117*100</f>
    </nc>
    <odxf>
      <font>
        <b val="0"/>
        <i/>
        <sz val="11"/>
      </font>
      <fill>
        <patternFill patternType="none">
          <bgColor indexed="65"/>
        </patternFill>
      </fill>
    </odxf>
    <ndxf>
      <font>
        <b/>
        <i val="0"/>
        <sz val="14"/>
      </font>
      <fill>
        <patternFill patternType="solid">
          <bgColor theme="0"/>
        </patternFill>
      </fill>
    </ndxf>
  </rcc>
  <rcc rId="2231" sId="1" odxf="1" dxf="1">
    <nc r="L118">
      <f>H118/G118*100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32" sId="1" odxf="1" dxf="1">
    <nc r="L119">
      <f>H119/G119*100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33" sId="1" odxf="1" dxf="1">
    <nc r="L120">
      <f>H120/G120*100</f>
    </nc>
    <odxf>
      <font>
        <b val="0"/>
        <i/>
        <sz val="11"/>
      </font>
      <fill>
        <patternFill patternType="none">
          <bgColor indexed="65"/>
        </patternFill>
      </fill>
    </odxf>
    <ndxf>
      <font>
        <b/>
        <i val="0"/>
        <sz val="14"/>
      </font>
      <fill>
        <patternFill patternType="solid">
          <bgColor theme="0"/>
        </patternFill>
      </fill>
    </ndxf>
  </rcc>
  <rcc rId="2234" sId="1" odxf="1" dxf="1">
    <nc r="L121">
      <f>H121/G121*100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35" sId="1" odxf="1" dxf="1">
    <nc r="L122">
      <f>H122/G122*100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36" sId="1" odxf="1" dxf="1">
    <nc r="L123">
      <f>H123/G123*100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37" sId="1" odxf="1" dxf="1">
    <nc r="L124">
      <f>H124/G124*100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38" sId="1" odxf="1" dxf="1">
    <nc r="L125">
      <f>H125/G125*100</f>
    </nc>
    <odxf>
      <font>
        <b val="0"/>
        <sz val="11"/>
      </font>
      <numFmt numFmtId="167" formatCode="#,##0.000"/>
      <fill>
        <patternFill patternType="none">
          <bgColor indexed="65"/>
        </patternFill>
      </fill>
    </odxf>
    <ndxf>
      <font>
        <b/>
        <sz val="14"/>
      </font>
      <numFmt numFmtId="0" formatCode="General"/>
      <fill>
        <patternFill patternType="solid">
          <bgColor theme="0"/>
        </patternFill>
      </fill>
    </ndxf>
  </rcc>
  <rcc rId="2239" sId="1" odxf="1" dxf="1">
    <nc r="L126">
      <f>H126/G126*100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40" sId="1" odxf="1" dxf="1">
    <nc r="L127">
      <f>H127/G127*100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41" sId="1" odxf="1" dxf="1">
    <nc r="L128">
      <f>H128/G128*100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42" sId="1" odxf="1" dxf="1">
    <nc r="L129">
      <f>H129/G129*100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43" sId="1" odxf="1" dxf="1">
    <nc r="L130">
      <f>H130/G130*100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44" sId="1" odxf="1" dxf="1">
    <nc r="L131">
      <f>H131/G131*100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45" sId="1" odxf="1" dxf="1">
    <nc r="L132">
      <f>H132/G132*100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46" sId="1" odxf="1" dxf="1">
    <nc r="L133">
      <f>H133/G133*100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47" sId="1" odxf="1" dxf="1">
    <nc r="L134">
      <f>H134/G134*100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48" sId="1" odxf="1" dxf="1">
    <nc r="L135">
      <f>H135/G135*100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49" sId="1" odxf="1" dxf="1">
    <nc r="L136">
      <f>H136/G136*100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50" sId="1" odxf="1" dxf="1">
    <nc r="L137">
      <f>H137/G137*100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51" sId="1" odxf="1" dxf="1">
    <nc r="L138">
      <f>H138/G138*100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52" sId="1" odxf="1" dxf="1">
    <nc r="L139">
      <f>H139/G139*100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53" sId="1" odxf="1" dxf="1">
    <nc r="L140">
      <f>H140/G140*100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54" sId="1" odxf="1" dxf="1">
    <nc r="L141">
      <f>H141/G141*100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55" sId="1" odxf="1" dxf="1">
    <nc r="L142">
      <f>H142/G142*100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56" sId="1" odxf="1" dxf="1">
    <nc r="L143">
      <f>H143/G143*100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57" sId="1" odxf="1" dxf="1">
    <nc r="L144">
      <f>H144/G144*100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58" sId="1" odxf="1" dxf="1">
    <nc r="L145">
      <f>H145/G145*100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59" sId="1" odxf="1" dxf="1">
    <nc r="L146">
      <f>H146/G146*100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60" sId="1" odxf="1" dxf="1">
    <nc r="L147">
      <f>H147/G147*100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61" sId="1" odxf="1" dxf="1">
    <nc r="L148">
      <f>H148/G148*100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62" sId="1" odxf="1" dxf="1">
    <nc r="L149">
      <f>H149/G149*100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63" sId="1" odxf="1" dxf="1">
    <nc r="L150">
      <f>H150/G150*100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64" sId="1" odxf="1" dxf="1">
    <nc r="L151">
      <f>H151/G151*100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65" sId="1" odxf="1" dxf="1">
    <nc r="L152">
      <f>H152/G152*100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66" sId="1" odxf="1" dxf="1">
    <nc r="L153">
      <f>H153/G153*100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67" sId="1" odxf="1" dxf="1">
    <nc r="L154">
      <f>H154/G154*100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68" sId="1" odxf="1" dxf="1">
    <nc r="L155">
      <f>H155/G155*100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69" sId="1" odxf="1" dxf="1">
    <nc r="L156">
      <f>H156/G156*100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70" sId="1" odxf="1" dxf="1">
    <nc r="L157">
      <f>H157/G157*100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71" sId="1" odxf="1" dxf="1">
    <nc r="L158">
      <f>H158/G158*100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72" sId="1" odxf="1" dxf="1">
    <nc r="L159">
      <f>H159/G159*100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73" sId="1" odxf="1" dxf="1">
    <nc r="L160">
      <f>H160/G160*100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74" sId="1" odxf="1" dxf="1">
    <nc r="L161">
      <f>H161/G161*100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75" sId="1" odxf="1" dxf="1">
    <nc r="L162">
      <f>H162/G162*100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76" sId="1" odxf="1" dxf="1">
    <nc r="L163">
      <f>H163/G163*100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77" sId="1" odxf="1" dxf="1">
    <nc r="L164">
      <f>H164/G164*100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78" sId="1" odxf="1" dxf="1">
    <nc r="L165">
      <f>H165/G165*100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79" sId="1" odxf="1" dxf="1">
    <nc r="L166">
      <f>H166/G166*100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80" sId="1" odxf="1" dxf="1">
    <nc r="L167">
      <f>H167/G167*100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81" sId="1" odxf="1" dxf="1">
    <nc r="L168">
      <f>H168/G168*100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82" sId="1" odxf="1" dxf="1">
    <nc r="L169">
      <f>H169/G169*100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83" sId="1" odxf="1" dxf="1">
    <nc r="L170">
      <f>H170/G170*100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84" sId="1" odxf="1" dxf="1">
    <nc r="L171">
      <f>H171/G171*100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85" sId="1" odxf="1" dxf="1">
    <nc r="L172">
      <f>H172/G172*100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86" sId="1" odxf="1" dxf="1">
    <nc r="L173">
      <f>H173/G173*100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87" sId="1" odxf="1" dxf="1">
    <nc r="L174">
      <f>H174/G174*100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88" sId="1" odxf="1" dxf="1">
    <nc r="L175">
      <f>H175/G175*100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89" sId="1" odxf="1" dxf="1">
    <nc r="L176">
      <f>H176/G176*100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90" sId="1" odxf="1" dxf="1">
    <nc r="L177">
      <f>H177/G177*100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91" sId="1" odxf="1" dxf="1">
    <nc r="L178">
      <f>H178/G178*100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92" sId="1" odxf="1" dxf="1">
    <nc r="L179">
      <f>H179/G179*100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93" sId="1" odxf="1" dxf="1">
    <nc r="L180">
      <f>H180/G180*100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94" sId="1" odxf="1" dxf="1">
    <nc r="L181">
      <f>H181/G181*100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95" sId="1" odxf="1" dxf="1">
    <nc r="L182">
      <f>H182/G182*100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96" sId="1" odxf="1" dxf="1">
    <nc r="L183">
      <f>H183/G183*100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97" sId="1" odxf="1" dxf="1">
    <nc r="L184">
      <f>H184/G184*100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98" sId="1" odxf="1" dxf="1">
    <nc r="L185">
      <f>H185/G185*100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299" sId="1" odxf="1" dxf="1">
    <nc r="L186">
      <f>H186/G186*100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00" sId="1" odxf="1" dxf="1">
    <nc r="L187">
      <f>H187/G187*100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01" sId="1" odxf="1" dxf="1">
    <nc r="L188">
      <f>H188/G188*100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02" sId="1" odxf="1" dxf="1">
    <nc r="L189">
      <f>H189/G189*100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03" sId="1" odxf="1" dxf="1">
    <nc r="L190">
      <f>H190/G190*100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04" sId="1" odxf="1" dxf="1">
    <nc r="L191">
      <f>H191/G191*100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05" sId="1" odxf="1" dxf="1">
    <nc r="L192">
      <f>H192/G192*100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06" sId="1" odxf="1" dxf="1">
    <nc r="L193">
      <f>H193/G193*100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07" sId="1" odxf="1" dxf="1">
    <nc r="L194">
      <f>H194/G194*100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08" sId="1" odxf="1" dxf="1">
    <nc r="L195">
      <f>H195/G195*100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09" sId="1" odxf="1" dxf="1">
    <nc r="L196">
      <f>H196/G196*100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10" sId="1" odxf="1" dxf="1">
    <nc r="L197">
      <f>H197/G197*100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11" sId="1" odxf="1" dxf="1">
    <nc r="L198">
      <f>H198/G198*100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12" sId="1" odxf="1" dxf="1">
    <nc r="L199">
      <f>H199/G199*100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13" sId="1" odxf="1" dxf="1">
    <nc r="L200">
      <f>H200/G200*100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14" sId="1" odxf="1" dxf="1">
    <nc r="L201">
      <f>H201/G201*100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15" sId="1" odxf="1" dxf="1">
    <nc r="L202">
      <f>H202/G202*100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16" sId="1" odxf="1" dxf="1">
    <nc r="L203">
      <f>H203/G203*100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17" sId="1" odxf="1" dxf="1">
    <nc r="L204">
      <f>H204/G204*100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18" sId="1" odxf="1" dxf="1">
    <nc r="L205">
      <f>H205/G205*100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19" sId="1" odxf="1" dxf="1">
    <nc r="L206">
      <f>H206/G206*100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20" sId="1" odxf="1" dxf="1">
    <nc r="L207">
      <f>H207/G207*100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21" sId="1" odxf="1" dxf="1">
    <nc r="L208">
      <f>H208/G208*100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22" sId="1" odxf="1" dxf="1">
    <nc r="L209">
      <f>H209/G209*100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23" sId="1" odxf="1" dxf="1">
    <nc r="L210">
      <f>H210/G210*100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24" sId="1" odxf="1" dxf="1">
    <nc r="L211">
      <f>H211/G211*100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25" sId="1" odxf="1" dxf="1">
    <nc r="L212">
      <f>H212/G212*100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26" sId="1" odxf="1" dxf="1">
    <nc r="L213">
      <f>H213/G213*100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27" sId="1" odxf="1" dxf="1">
    <nc r="L214">
      <f>H214/G214*100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28" sId="1" odxf="1" dxf="1">
    <nc r="L215">
      <f>H215/G215*100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29" sId="1" odxf="1" dxf="1">
    <nc r="L216">
      <f>H216/G216*100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30" sId="1" odxf="1" dxf="1">
    <nc r="L217">
      <f>H217/G217*100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31" sId="1" odxf="1" dxf="1">
    <nc r="L218">
      <f>H218/G218*100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32" sId="1" odxf="1" dxf="1">
    <nc r="L219">
      <f>H219/G219*100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33" sId="1" odxf="1" dxf="1">
    <nc r="L220">
      <f>H220/G220*100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34" sId="1" odxf="1" dxf="1">
    <nc r="L221">
      <f>H221/G221*100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35" sId="1" odxf="1" dxf="1">
    <nc r="L222">
      <f>H222/G222*100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36" sId="1" odxf="1" dxf="1">
    <nc r="L223">
      <f>H223/G223*100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37" sId="1" odxf="1" dxf="1">
    <nc r="L224">
      <f>H224/G224*100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38" sId="1" odxf="1" dxf="1">
    <nc r="L225">
      <f>H225/G225*100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39" sId="1" odxf="1" dxf="1">
    <nc r="L226">
      <f>H226/G226*100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40" sId="1" odxf="1" dxf="1">
    <nc r="L227">
      <f>H227/G227*100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41" sId="1" odxf="1" dxf="1">
    <nc r="L228">
      <f>H228/G228*100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42" sId="1" odxf="1" dxf="1">
    <nc r="L229">
      <f>H229/G229*100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43" sId="1" odxf="1" dxf="1">
    <nc r="L230">
      <f>H230/G230*100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44" sId="1" odxf="1" dxf="1">
    <nc r="L231">
      <f>H231/G231*100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45" sId="1" odxf="1" dxf="1">
    <nc r="L232">
      <f>H232/G232*100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46" sId="1" odxf="1" dxf="1">
    <nc r="L233">
      <f>H233/G233*100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47" sId="1" odxf="1" dxf="1">
    <nc r="L234">
      <f>H234/G234*100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48" sId="1" odxf="1" dxf="1">
    <nc r="L235">
      <f>H235/G235*100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49" sId="1" odxf="1" dxf="1">
    <nc r="L236">
      <f>H236/G236*100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50" sId="1" odxf="1" dxf="1">
    <nc r="L237">
      <f>H237/G237*100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51" sId="1" odxf="1" dxf="1">
    <nc r="L238">
      <f>H238/G238*100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52" sId="1" odxf="1" dxf="1">
    <nc r="L239">
      <f>H239/G239*100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53" sId="1" odxf="1" dxf="1">
    <nc r="L240">
      <f>H240/G240*100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54" sId="1" odxf="1" dxf="1">
    <nc r="L241">
      <f>H241/G241*100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55" sId="1" odxf="1" dxf="1">
    <nc r="L242">
      <f>H242/G242*100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56" sId="1" odxf="1" dxf="1">
    <nc r="L243">
      <f>H243/G243*100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57" sId="1" odxf="1" dxf="1">
    <nc r="L244">
      <f>H244/G244*100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58" sId="1" odxf="1" dxf="1">
    <nc r="L245">
      <f>H245/G245*100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59" sId="1" odxf="1" dxf="1">
    <nc r="L246">
      <f>H246/G246*100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60" sId="1" odxf="1" dxf="1">
    <nc r="L247">
      <f>H247/G247*100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61" sId="1" odxf="1" dxf="1">
    <nc r="L248">
      <f>H248/G248*100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62" sId="1" odxf="1" dxf="1">
    <nc r="L249">
      <f>H249/G249*100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63" sId="1" odxf="1" dxf="1">
    <nc r="L250">
      <f>H250/G250*100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64" sId="1" odxf="1" dxf="1">
    <nc r="L251">
      <f>H251/G251*100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65" sId="1" odxf="1" dxf="1">
    <nc r="L252">
      <f>H252/G252*100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66" sId="1" odxf="1" dxf="1">
    <nc r="L253">
      <f>H253/G253*100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67" sId="1" odxf="1" dxf="1">
    <nc r="L254">
      <f>H254/G254*100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68" sId="1" odxf="1" dxf="1">
    <nc r="L255">
      <f>H255/G255*100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69" sId="1" odxf="1" dxf="1">
    <nc r="L256">
      <f>H256/G256*100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70" sId="1" odxf="1" dxf="1">
    <nc r="L257">
      <f>H257/G257*100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71" sId="1" odxf="1" dxf="1">
    <nc r="L258">
      <f>H258/G258*100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72" sId="1" odxf="1" dxf="1">
    <nc r="L259">
      <f>H259/G259*100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73" sId="1" odxf="1" dxf="1">
    <nc r="L260">
      <f>H260/G260*100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74" sId="1" odxf="1" dxf="1">
    <nc r="L261">
      <f>H261/G261*100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75" sId="1" odxf="1" dxf="1">
    <nc r="L262">
      <f>H262/G262*100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76" sId="1" odxf="1" dxf="1">
    <nc r="L263">
      <f>H263/G263*100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77" sId="1" odxf="1" dxf="1">
    <nc r="L264">
      <f>H264/G264*100</f>
    </nc>
    <odxf>
      <font>
        <b val="0"/>
        <sz val="11"/>
      </font>
      <numFmt numFmtId="167" formatCode="#,##0.000"/>
      <fill>
        <patternFill patternType="none">
          <bgColor indexed="65"/>
        </patternFill>
      </fill>
    </odxf>
    <ndxf>
      <font>
        <b/>
        <sz val="14"/>
      </font>
      <numFmt numFmtId="0" formatCode="General"/>
      <fill>
        <patternFill patternType="solid">
          <bgColor theme="0"/>
        </patternFill>
      </fill>
    </ndxf>
  </rcc>
  <rcc rId="2378" sId="1" odxf="1" dxf="1">
    <nc r="L265">
      <f>H265/G265*100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79" sId="1" odxf="1" dxf="1">
    <nc r="L266">
      <f>H266/G266*100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80" sId="1" odxf="1" dxf="1">
    <nc r="L267">
      <f>H267/G267*100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81" sId="1" odxf="1" dxf="1">
    <nc r="L268">
      <f>H268/G268*100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82" sId="1" odxf="1" dxf="1">
    <nc r="L269">
      <f>H269/G269*100</f>
    </nc>
    <odxf>
      <font>
        <b val="0"/>
        <sz val="11"/>
      </font>
      <numFmt numFmtId="167" formatCode="#,##0.000"/>
      <fill>
        <patternFill patternType="none">
          <bgColor indexed="65"/>
        </patternFill>
      </fill>
    </odxf>
    <ndxf>
      <font>
        <b/>
        <sz val="14"/>
      </font>
      <numFmt numFmtId="0" formatCode="General"/>
      <fill>
        <patternFill patternType="solid">
          <bgColor theme="0"/>
        </patternFill>
      </fill>
    </ndxf>
  </rcc>
  <rcc rId="2383" sId="1" odxf="1" dxf="1">
    <nc r="L270">
      <f>H270/G270*100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84" sId="1" odxf="1" dxf="1">
    <nc r="L271">
      <f>H271/G271*100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85" sId="1" odxf="1" dxf="1">
    <nc r="L272">
      <f>H272/G272*100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86" sId="1" odxf="1" dxf="1">
    <nc r="L273">
      <f>H273/G273*100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87" sId="1" odxf="1" dxf="1">
    <nc r="L274">
      <f>H274/G274*100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88" sId="1" odxf="1" dxf="1">
    <nc r="L275">
      <f>H275/G275*100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89" sId="1" odxf="1" dxf="1">
    <nc r="L276">
      <f>H276/G276*100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90" sId="1" odxf="1" dxf="1">
    <nc r="L277">
      <f>H277/G277*100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91" sId="1" odxf="1" dxf="1">
    <nc r="L278">
      <f>H278/G278*100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92" sId="1" odxf="1" dxf="1">
    <nc r="L279">
      <f>H279/G279*100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93" sId="1" odxf="1" dxf="1">
    <nc r="L280">
      <f>H280/G280*100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94" sId="1" odxf="1" dxf="1">
    <nc r="L281">
      <f>H281/G281*100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95" sId="1" odxf="1" dxf="1">
    <nc r="L282">
      <f>H282/G282*100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96" sId="1" odxf="1" dxf="1">
    <nc r="L283">
      <f>H283/G283*100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97" sId="1" odxf="1" dxf="1">
    <nc r="L284">
      <f>H284/G284*100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98" sId="1" odxf="1" dxf="1">
    <nc r="L285">
      <f>H285/G285*100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399" sId="1" odxf="1" dxf="1">
    <nc r="L286">
      <f>H286/G286*100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400" sId="1" odxf="1" dxf="1">
    <nc r="L287">
      <f>H287/G287*100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401" sId="1" odxf="1" dxf="1">
    <nc r="L288">
      <f>H288/G288*100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402" sId="1" odxf="1" dxf="1">
    <nc r="L289">
      <f>H289/G289*100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cc rId="2403" sId="1" odxf="1" dxf="1">
    <nc r="L290">
      <f>H290/G290*100</f>
    </nc>
    <odxf>
      <font>
        <b val="0"/>
        <sz val="11"/>
      </font>
      <fill>
        <patternFill patternType="none">
          <bgColor indexed="65"/>
        </patternFill>
      </fill>
    </odxf>
    <ndxf>
      <font>
        <b/>
        <sz val="14"/>
      </font>
      <fill>
        <patternFill patternType="solid">
          <bgColor theme="0"/>
        </patternFill>
      </fill>
    </ndxf>
  </rcc>
  <rrc rId="2404" sId="1" ref="K1:K1048576" action="deleteCol">
    <undo index="0" exp="area" ref3D="1" dr="$A$6:$XFD$6" dn="Z_966D3932_E429_4C59_AC55_697D9EEA620A_.wvu.PrintTitles" sId="1"/>
    <undo index="0" exp="area" ref3D="1" dr="$A$6:$XFD$6" dn="Заголовки_для_печати" sId="1"/>
    <undo index="0" exp="area" ref3D="1" dr="$A$6:$XFD$6" dn="Z_E147D13D_D04D_431E_888C_5A9AE670FC44_.wvu.PrintTitles" sId="1"/>
    <undo index="2" exp="area" ref3D="1" dr="$A$226:$XFD$231" dn="Z_CFD58EC5_F475_4F0C_8822_861C497EA100_.wvu.Rows" sId="1"/>
    <undo index="1" exp="area" ref3D="1" dr="$A$221:$XFD$224" dn="Z_CFD58EC5_F475_4F0C_8822_861C497EA100_.wvu.Rows" sId="1"/>
    <undo index="0" exp="area" ref3D="1" dr="$A$6:$XFD$6" dn="Z_CFD58EC5_F475_4F0C_8822_861C497EA100_.wvu.PrintTitles" sId="1"/>
    <undo index="2" exp="area" ref3D="1" dr="$A$91:$XFD$103" dn="Z_CFB0A04F_563D_4D2B_BCD3_ACFCDC70E584_.wvu.Rows" sId="1"/>
    <undo index="1" exp="area" ref3D="1" dr="$A$7:$XFD$89" dn="Z_CFB0A04F_563D_4D2B_BCD3_ACFCDC70E584_.wvu.Rows" sId="1"/>
    <undo index="0" exp="area" ref3D="1" dr="$A$6:$XFD$6" dn="Z_A600D8D5_C13F_49F2_9D2C_FC8EA32AC551_.wvu.PrintTitle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rfmt sheetId="1" xfDxf="1" sqref="K1:K1048576" start="0" length="0">
      <dxf>
        <font>
          <sz val="11"/>
        </font>
      </dxf>
    </rfmt>
    <rfmt sheetId="1" sqref="K1" start="0" length="0">
      <dxf>
        <fill>
          <patternFill patternType="solid">
            <bgColor theme="0"/>
          </patternFill>
        </fill>
      </dxf>
    </rfmt>
    <rfmt sheetId="1" sqref="K2" start="0" length="0">
      <dxf>
        <fill>
          <patternFill patternType="solid">
            <bgColor theme="0"/>
          </patternFill>
        </fill>
      </dxf>
    </rfmt>
    <rfmt sheetId="1" sqref="K3" start="0" length="0">
      <dxf>
        <fill>
          <patternFill patternType="solid">
            <bgColor theme="0"/>
          </patternFill>
        </fill>
      </dxf>
    </rfmt>
    <rfmt sheetId="1" sqref="K4" start="0" length="0">
      <dxf>
        <fill>
          <patternFill patternType="solid">
            <bgColor theme="0"/>
          </patternFill>
        </fill>
      </dxf>
    </rfmt>
    <rfmt sheetId="1" sqref="K5" start="0" length="0">
      <dxf>
        <font>
          <b/>
          <sz val="11"/>
        </font>
        <fill>
          <patternFill patternType="solid">
            <bgColor theme="0"/>
          </patternFill>
        </fill>
      </dxf>
    </rfmt>
    <rfmt sheetId="1" sqref="K6" start="0" length="0">
      <dxf>
        <font>
          <sz val="10"/>
          <color auto="1"/>
          <name val="Arial Cyr"/>
          <scheme val="none"/>
        </font>
        <fill>
          <patternFill patternType="solid">
            <bgColor theme="0"/>
          </patternFill>
        </fill>
      </dxf>
    </rfmt>
    <rfmt sheetId="1" sqref="K7" start="0" length="0">
      <dxf>
        <fill>
          <patternFill patternType="solid">
            <bgColor theme="0"/>
          </patternFill>
        </fill>
      </dxf>
    </rfmt>
    <rcc rId="0" sId="1" dxf="1">
      <nc r="K8">
        <f>D8/C8*100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">
        <f>D9/C9*100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">
        <f>D10/C10*100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">
        <f>D11/C11*100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">
        <f>D12/C12*100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">
        <f>D13/C13*100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">
        <f>D14/C14*100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">
        <f>D15/C15*100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">
        <f>D16/C16*100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">
        <f>D17/C17*100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">
        <f>D18/C18*100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">
        <f>D19/C19*100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">
        <f>D20/C20*100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">
        <f>D21/C21*100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">
        <f>D22/C22*100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">
        <f>D23/C23*100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">
        <f>D24/C24*100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">
        <f>D25/C25*100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">
        <f>D26/C26*100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">
        <f>D27/C27*100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">
        <f>D28/C28*100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9">
        <f>D29/C29*100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0">
        <f>D30/C30*100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1">
        <f>D31/C31*100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2">
        <f>D32/C32*100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3">
        <f>D33/C33*100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4">
        <f>D34/C34*100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5">
        <f>D35/C35*100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6">
        <f>D36/C36*100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7">
        <f>D37/C37*100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8">
        <f>D38/C38*100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9">
        <f>D39/C39*100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0">
        <f>D40/C40*100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1">
        <f>D41/C41*100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2">
        <f>D42/C42*100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3">
        <f>D43/C43*100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4">
        <f>D44/C44*100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5">
        <f>D45/C45*100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6">
        <f>D46/C46*100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7">
        <f>D47/C47*100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8">
        <f>D48/C48*100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9">
        <f>D49/C49*100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0">
        <f>D50/C50*100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1">
        <f>D51/C51*100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2">
        <f>D52/C52*100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3">
        <f>D53/C53*100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4">
        <f>D54/C54*100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5">
        <f>D55/C55*100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6">
        <f>D56/C56*100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7">
        <f>D57/C57*100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8">
        <f>D58/C58*100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9">
        <f>D59/C59*100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0">
        <f>D60/C60*100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1">
        <f>D61/C61*100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2">
        <f>D62/C62*100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3">
        <f>D63/C63*100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4">
        <f>D64/C64*100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5">
        <f>D65/C65*100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6">
        <f>D66/C66*100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7">
        <f>D67/C67*100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8">
        <f>D68/C68*100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9">
        <f>D69/C69*100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0">
        <f>D70/C70*100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1">
        <f>D71/C71*100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2">
        <f>D72/C72*100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3">
        <f>D73/C73*100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4">
        <f>D74/C74*100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5">
        <f>D75/C75*100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6">
        <f>D76/C76*100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7">
        <f>D77/C77*100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8">
        <f>D78/C78*100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9">
        <f>D79/C79*100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0">
        <f>D80/C80*100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1">
        <f>D81/C81*100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2">
        <f>D82/C82*100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3">
        <f>D83/C83*100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4">
        <f>D84/C84*100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5">
        <f>D85/C85*100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6">
        <f>D86/C86*100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7">
        <f>D87/C87*100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8">
        <f>D88/C88*100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9">
        <f>D89/C89*100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0">
        <f>D90/C90*100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1">
        <f>D91/C91*100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2">
        <f>D92/C92*100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3">
        <f>D93/C93*100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4">
        <f>D94/C94*100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5">
        <f>D95/C95*100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6">
        <f>D96/C96*100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7">
        <f>D97/C97*100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8">
        <f>D98/C98*100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9">
        <f>D99/C99*100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0">
        <f>D100/C100*100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1">
        <f>D101/C101*100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2">
        <f>D102/C102*100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3">
        <f>D103/C103*100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4">
        <f>D104/C104*100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5">
        <f>D105/C105*100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6">
        <f>D106/C106*100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7">
        <f>D107/C107*100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8">
        <f>D108/C108*100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9">
        <f>D109/C109*100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0">
        <f>D110/C110*100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1">
        <f>D111/C111*100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2">
        <f>D112/C112*100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3">
        <f>D113/C113*100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4">
        <f>D114/C114*100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5">
        <f>D115/C115*100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6">
        <f>D116/C116*100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7">
        <f>D117/C117*100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8">
        <f>D118/C118*100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9">
        <f>D119/C119*100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0">
        <f>D120/C120*100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1">
        <f>D121/C121*100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2">
        <f>D122/C122*100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3">
        <f>D123/C123*100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4">
        <f>D124/C124*100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5">
        <f>D125/C125*100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6">
        <f>D126/C126*100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7">
        <f>D127/C127*100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8">
        <f>D128/C128*100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9">
        <f>D129/C129*100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0">
        <f>D130/C130*100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1">
        <f>D131/C131*100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2">
        <f>D132/C132*100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3">
        <f>D133/C133*100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4">
        <f>D134/C134*100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5">
        <f>D135/C135*100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6">
        <f>D136/C136*100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7">
        <f>D137/C137*100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8">
        <f>D138/C138*100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9">
        <f>D139/C139*100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0">
        <f>D140/C140*100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1">
        <f>D141/C141*100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2">
        <f>D142/C142*100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3">
        <f>D143/C143*100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4">
        <f>D144/C144*100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5">
        <f>D145/C145*100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6">
        <f>D146/C146*100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7">
        <f>D147/C147*100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8">
        <f>D148/C148*100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9">
        <f>D149/C149*100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0">
        <f>D150/C150*100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1">
        <f>D151/C151*100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2">
        <f>D152/C152*100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3">
        <f>D153/C153*100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4">
        <f>D154/C154*100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5">
        <f>D155/C155*100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6">
        <f>D156/C156*100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7">
        <f>D157/C157*100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8">
        <f>D158/C158*100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9">
        <f>D159/C159*100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0">
        <f>D160/C160*100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1">
        <f>D161/C161*100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2">
        <f>D162/C162*100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3">
        <f>D163/C163*100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4">
        <f>D164/C164*100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5">
        <f>D165/C165*100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6">
        <f>D166/C166*100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7">
        <f>D167/C167*100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8">
        <f>D168/C168*100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9">
        <f>D169/C169*100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0">
        <f>D170/C170*100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1">
        <f>D171/C171*100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2">
        <f>D172/C172*100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3">
        <f>D173/C173*100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4">
        <f>D174/C174*100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5">
        <f>D175/C175*100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6">
        <f>D176/C176*100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7">
        <f>D177/C177*100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8">
        <f>D178/C178*100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9">
        <f>D179/C179*100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0">
        <f>D180/C180*100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1">
        <f>D181/C181*100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2">
        <f>D182/C182*100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3">
        <f>D183/C183*100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4">
        <f>D184/C184*100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5">
        <f>D185/C185*100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6">
        <f>D186/C186*100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7">
        <f>D187/C187*100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8">
        <f>D188/C188*100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9">
        <f>D189/C189*100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0">
        <f>D190/C190*100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1">
        <f>D191/C191*100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2">
        <f>D192/C192*100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3">
        <f>D193/C193*100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4">
        <f>D194/C194*100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5">
        <f>D195/C195*100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6">
        <f>D196/C196*100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7">
        <f>D197/C197*100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8">
        <f>D198/C198*100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9">
        <f>D199/C199*100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0">
        <f>D200/C200*100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1">
        <f>D201/C201*100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2">
        <f>D202/C202*100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3">
        <f>D203/C203*100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4">
        <f>D204/C204*100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5">
        <f>D205/C205*100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6">
        <f>D206/C206*100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7">
        <f>D207/C207*100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8">
        <f>D208/C208*100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9">
        <f>D209/C209*100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0">
        <f>D210/C210*100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1">
        <f>D211/C211*100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2">
        <f>D212/C212*100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3">
        <f>D213/C213*100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4">
        <f>D214/C214*100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5">
        <f>D215/C215*100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6">
        <f>D216/C216*100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7">
        <f>D217/C217*100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8">
        <f>D218/C218*100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9">
        <f>D219/C219*100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0">
        <f>D220/C220*100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1">
        <f>D221/C221*100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2">
        <f>D222/C222*100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3">
        <f>D223/C223*100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4">
        <f>D224/C224*100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5">
        <f>D225/C225*100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6">
        <f>D226/C226*100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7">
        <f>D227/C227*100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8">
        <f>D228/C228*100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9">
        <f>D229/C229*100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0">
        <f>D230/C230*100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1">
        <f>D231/C231*100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2">
        <f>D232/C232*100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3">
        <f>D233/C233*100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4">
        <f>D234/C234*100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5">
        <f>D235/C235*100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6">
        <f>D236/C236*100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7">
        <f>D237/C237*100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8">
        <f>D238/C238*100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9">
        <f>D239/C239*100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0">
        <f>D240/C240*100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1">
        <f>D241/C241*100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2">
        <f>D242/C242*100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3">
        <f>D243/C243*100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4">
        <f>D244/C244*100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5">
        <f>D245/C245*100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6">
        <f>D246/C246*100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7">
        <f>D247/C247*100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8">
        <f>D248/C248*100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9">
        <f>D249/C249*100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0">
        <f>D250/C250*100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1">
        <f>D251/C251*100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2">
        <f>D252/C252*100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3">
        <f>D253/C253*100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4">
        <f>D254/C254*100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5">
        <f>D255/C255*100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6">
        <f>D256/C256*100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7">
        <f>D257/C257*100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8">
        <f>D258/C258*100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9">
        <f>D259/C259*100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0">
        <f>D260/C260*100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1">
        <f>D261/C261*100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2">
        <f>D262/C262*100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3">
        <f>D263/C263*100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4">
        <f>D264/C264*100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5">
        <f>D265/C265*100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6">
        <f>D266/C266*100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7">
        <f>D267/C267*100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8">
        <f>D268/C268*100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9">
        <f>D269/C269*100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0">
        <f>D270/C270*100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1">
        <f>D271/C271*100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2">
        <f>D272/C272*100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3">
        <f>D273/C273*100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4">
        <f>D274/C274*100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5">
        <f>D275/C275*100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6">
        <f>D276/C276*100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7">
        <f>D277/C277*100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8">
        <f>D278/C278*100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9">
        <f>D279/C279*100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0">
        <f>D280/C280*100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1">
        <f>D281/C281*100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2">
        <f>D282/C282*100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3">
        <f>D283/C283*100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4">
        <f>D284/C284*100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5">
        <f>D285/C285*100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6">
        <f>D286/C286*100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7">
        <f>D287/C287*100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8">
        <f>D288/C288*100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9">
        <f>D289/C289*100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90">
        <f>D290/C290*100</f>
      </nc>
      <ndxf>
        <font>
          <b/>
          <sz val="14"/>
        </font>
        <fill>
          <patternFill patternType="solid">
            <bgColor theme="0"/>
          </patternFill>
        </fill>
      </ndxf>
    </rcc>
  </rrc>
  <rrc rId="2405" sId="1" ref="K1:K1048576" action="deleteCol">
    <undo index="0" exp="area" ref3D="1" dr="$A$6:$XFD$6" dn="Z_966D3932_E429_4C59_AC55_697D9EEA620A_.wvu.PrintTitles" sId="1"/>
    <undo index="0" exp="area" ref3D="1" dr="$A$6:$XFD$6" dn="Заголовки_для_печати" sId="1"/>
    <undo index="0" exp="area" ref3D="1" dr="$A$6:$XFD$6" dn="Z_E147D13D_D04D_431E_888C_5A9AE670FC44_.wvu.PrintTitles" sId="1"/>
    <undo index="2" exp="area" ref3D="1" dr="$A$226:$XFD$231" dn="Z_CFD58EC5_F475_4F0C_8822_861C497EA100_.wvu.Rows" sId="1"/>
    <undo index="1" exp="area" ref3D="1" dr="$A$221:$XFD$224" dn="Z_CFD58EC5_F475_4F0C_8822_861C497EA100_.wvu.Rows" sId="1"/>
    <undo index="0" exp="area" ref3D="1" dr="$A$6:$XFD$6" dn="Z_CFD58EC5_F475_4F0C_8822_861C497EA100_.wvu.PrintTitles" sId="1"/>
    <undo index="2" exp="area" ref3D="1" dr="$A$91:$XFD$103" dn="Z_CFB0A04F_563D_4D2B_BCD3_ACFCDC70E584_.wvu.Rows" sId="1"/>
    <undo index="1" exp="area" ref3D="1" dr="$A$7:$XFD$89" dn="Z_CFB0A04F_563D_4D2B_BCD3_ACFCDC70E584_.wvu.Rows" sId="1"/>
    <undo index="0" exp="area" ref3D="1" dr="$A$6:$XFD$6" dn="Z_A600D8D5_C13F_49F2_9D2C_FC8EA32AC551_.wvu.PrintTitle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rfmt sheetId="1" xfDxf="1" sqref="K1:K1048576" start="0" length="0">
      <dxf>
        <font>
          <sz val="11"/>
        </font>
      </dxf>
    </rfmt>
    <rfmt sheetId="1" sqref="K1" start="0" length="0">
      <dxf>
        <fill>
          <patternFill patternType="solid">
            <bgColor theme="0"/>
          </patternFill>
        </fill>
      </dxf>
    </rfmt>
    <rfmt sheetId="1" sqref="K2" start="0" length="0">
      <dxf>
        <fill>
          <patternFill patternType="solid">
            <bgColor theme="0"/>
          </patternFill>
        </fill>
      </dxf>
    </rfmt>
    <rfmt sheetId="1" sqref="K3" start="0" length="0">
      <dxf>
        <fill>
          <patternFill patternType="solid">
            <bgColor theme="0"/>
          </patternFill>
        </fill>
      </dxf>
    </rfmt>
    <rfmt sheetId="1" sqref="K4" start="0" length="0">
      <dxf>
        <fill>
          <patternFill patternType="solid">
            <bgColor theme="0"/>
          </patternFill>
        </fill>
      </dxf>
    </rfmt>
    <rfmt sheetId="1" sqref="K5" start="0" length="0">
      <dxf>
        <font>
          <b/>
          <sz val="11"/>
        </font>
        <fill>
          <patternFill patternType="solid">
            <bgColor theme="0"/>
          </patternFill>
        </fill>
      </dxf>
    </rfmt>
    <rfmt sheetId="1" sqref="K6" start="0" length="0">
      <dxf>
        <font>
          <sz val="10"/>
          <color auto="1"/>
          <name val="Arial Cyr"/>
          <scheme val="none"/>
        </font>
        <fill>
          <patternFill patternType="solid">
            <bgColor theme="0"/>
          </patternFill>
        </fill>
      </dxf>
    </rfmt>
    <rfmt sheetId="1" sqref="K7" start="0" length="0">
      <dxf>
        <fill>
          <patternFill patternType="solid">
            <bgColor theme="0"/>
          </patternFill>
        </fill>
      </dxf>
    </rfmt>
    <rcc rId="0" sId="1" dxf="1">
      <nc r="K8">
        <f>H8/G8*100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">
        <f>H9/G9*100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">
        <f>H10/G10*100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">
        <f>H11/G11*100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">
        <f>H12/G12*100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">
        <f>H13/G13*100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">
        <f>H14/G14*100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">
        <f>H15/G15*100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">
        <f>H16/G16*100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">
        <f>H17/G17*100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">
        <f>H18/G18*100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">
        <f>H19/G19*100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">
        <f>H20/G20*100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">
        <f>H21/G21*100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">
        <f>H22/G22*100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">
        <f>H23/G23*100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">
        <f>H24/G24*100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">
        <f>H25/G25*100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">
        <f>H26/G26*100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">
        <f>H27/G27*100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">
        <f>H28/G28*100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9">
        <f>H29/G29*100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0">
        <f>H30/G30*100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1">
        <f>H31/G31*100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2">
        <f>H32/G32*100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3">
        <f>H33/G33*100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4">
        <f>H34/G34*100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5">
        <f>H35/G35*100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6">
        <f>H36/G36*100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7">
        <f>H37/G37*100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8">
        <f>H38/G38*100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39">
        <f>H39/G39*100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0">
        <f>H40/G40*100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1">
        <f>H41/G41*100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2">
        <f>H42/G42*100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3">
        <f>H43/G43*100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4">
        <f>H44/G44*100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5">
        <f>H45/G45*100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6">
        <f>H46/G46*100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7">
        <f>H47/G47*100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8">
        <f>H48/G48*100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49">
        <f>H49/G49*100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0">
        <f>H50/G50*100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1">
        <f>H51/G51*100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2">
        <f>H52/G52*100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3">
        <f>H53/G53*100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4">
        <f>H54/G54*100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5">
        <f>H55/G55*100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6">
        <f>H56/G56*100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7">
        <f>H57/G57*100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8">
        <f>H58/G58*100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59">
        <f>H59/G59*100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0">
        <f>H60/G60*100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1">
        <f>H61/G61*100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2">
        <f>H62/G62*100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3">
        <f>H63/G63*100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4">
        <f>H64/G64*100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5">
        <f>H65/G65*100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6">
        <f>H66/G66*100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7">
        <f>H67/G67*100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8">
        <f>H68/G68*100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69">
        <f>H69/G69*100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0">
        <f>H70/G70*100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1">
        <f>H71/G71*100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2">
        <f>H72/G72*100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3">
        <f>H73/G73*100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4">
        <f>H74/G74*100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5">
        <f>H75/G75*100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6">
        <f>H76/G76*100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7">
        <f>H77/G77*100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8">
        <f>H78/G78*100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79">
        <f>H79/G79*100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0">
        <f>H80/G80*100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1">
        <f>H81/G81*100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2">
        <f>H82/G82*100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3">
        <f>H83/G83*100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4">
        <f>H84/G84*100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5">
        <f>H85/G85*100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6">
        <f>H86/G86*100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7">
        <f>H87/G87*100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8">
        <f>H88/G88*100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89">
        <f>H89/G89*100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0">
        <f>H90/G90*100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1">
        <f>H91/G91*100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2">
        <f>H92/G92*100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3">
        <f>H93/G93*100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4">
        <f>H94/G94*100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5">
        <f>H95/G95*100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6">
        <f>H96/G96*100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7">
        <f>H97/G97*100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8">
        <f>H98/G98*100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99">
        <f>H99/G99*100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0">
        <f>H100/G100*100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1">
        <f>H101/G101*100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2">
        <f>H102/G102*100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3">
        <f>H103/G103*100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4">
        <f>H104/G104*100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5">
        <f>H105/G105*100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6">
        <f>H106/G106*100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7">
        <f>H107/G107*100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8">
        <f>H108/G108*100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09">
        <f>H109/G109*100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0">
        <f>H110/G110*100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1">
        <f>H111/G111*100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2">
        <f>H112/G112*100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3">
        <f>H113/G113*100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4">
        <f>H114/G114*100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5">
        <f>H115/G115*100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6">
        <f>H116/G116*100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7">
        <f>H117/G117*100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8">
        <f>H118/G118*100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19">
        <f>H119/G119*100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0">
        <f>H120/G120*100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1">
        <f>H121/G121*100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2">
        <f>H122/G122*100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3">
        <f>H123/G123*100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4">
        <f>H124/G124*100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5">
        <f>H125/G125*100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6">
        <f>H126/G126*100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7">
        <f>H127/G127*100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8">
        <f>H128/G128*100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29">
        <f>H129/G129*100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0">
        <f>H130/G130*100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1">
        <f>H131/G131*100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2">
        <f>H132/G132*100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3">
        <f>H133/G133*100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4">
        <f>H134/G134*100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5">
        <f>H135/G135*100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6">
        <f>H136/G136*100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7">
        <f>H137/G137*100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8">
        <f>H138/G138*100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39">
        <f>H139/G139*100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0">
        <f>H140/G140*100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1">
        <f>H141/G141*100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2">
        <f>H142/G142*100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3">
        <f>H143/G143*100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4">
        <f>H144/G144*100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5">
        <f>H145/G145*100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6">
        <f>H146/G146*100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7">
        <f>H147/G147*100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8">
        <f>H148/G148*100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49">
        <f>H149/G149*100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0">
        <f>H150/G150*100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1">
        <f>H151/G151*100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2">
        <f>H152/G152*100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3">
        <f>H153/G153*100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4">
        <f>H154/G154*100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5">
        <f>H155/G155*100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6">
        <f>H156/G156*100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7">
        <f>H157/G157*100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8">
        <f>H158/G158*100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59">
        <f>H159/G159*100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0">
        <f>H160/G160*100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1">
        <f>H161/G161*100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2">
        <f>H162/G162*100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3">
        <f>H163/G163*100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4">
        <f>H164/G164*100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5">
        <f>H165/G165*100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6">
        <f>H166/G166*100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7">
        <f>H167/G167*100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8">
        <f>H168/G168*100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69">
        <f>H169/G169*100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0">
        <f>H170/G170*100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1">
        <f>H171/G171*100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2">
        <f>H172/G172*100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3">
        <f>H173/G173*100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4">
        <f>H174/G174*100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5">
        <f>H175/G175*100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6">
        <f>H176/G176*100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7">
        <f>H177/G177*100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8">
        <f>H178/G178*100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79">
        <f>H179/G179*100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0">
        <f>H180/G180*100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1">
        <f>H181/G181*100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2">
        <f>H182/G182*100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3">
        <f>H183/G183*100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4">
        <f>H184/G184*100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5">
        <f>H185/G185*100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6">
        <f>H186/G186*100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7">
        <f>H187/G187*100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8">
        <f>H188/G188*100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89">
        <f>H189/G189*100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0">
        <f>H190/G190*100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1">
        <f>H191/G191*100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2">
        <f>H192/G192*100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3">
        <f>H193/G193*100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4">
        <f>H194/G194*100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5">
        <f>H195/G195*100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6">
        <f>H196/G196*100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7">
        <f>H197/G197*100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8">
        <f>H198/G198*100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199">
        <f>H199/G199*100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0">
        <f>H200/G200*100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1">
        <f>H201/G201*100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2">
        <f>H202/G202*100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3">
        <f>H203/G203*100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4">
        <f>H204/G204*100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5">
        <f>H205/G205*100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6">
        <f>H206/G206*100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7">
        <f>H207/G207*100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8">
        <f>H208/G208*100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09">
        <f>H209/G209*100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0">
        <f>H210/G210*100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1">
        <f>H211/G211*100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2">
        <f>H212/G212*100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3">
        <f>H213/G213*100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4">
        <f>H214/G214*100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5">
        <f>H215/G215*100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6">
        <f>H216/G216*100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7">
        <f>H217/G217*100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8">
        <f>H218/G218*100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19">
        <f>H219/G219*100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0">
        <f>H220/G220*100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1">
        <f>H221/G221*100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2">
        <f>H222/G222*100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3">
        <f>H223/G223*100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4">
        <f>H224/G224*100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5">
        <f>H225/G225*100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6">
        <f>H226/G226*100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7">
        <f>H227/G227*100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8">
        <f>H228/G228*100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29">
        <f>H229/G229*100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0">
        <f>H230/G230*100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1">
        <f>H231/G231*100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2">
        <f>H232/G232*100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3">
        <f>H233/G233*100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4">
        <f>H234/G234*100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5">
        <f>H235/G235*100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6">
        <f>H236/G236*100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7">
        <f>H237/G237*100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8">
        <f>H238/G238*100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39">
        <f>H239/G239*100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0">
        <f>H240/G240*100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1">
        <f>H241/G241*100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2">
        <f>H242/G242*100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3">
        <f>H243/G243*100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4">
        <f>H244/G244*100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5">
        <f>H245/G245*100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6">
        <f>H246/G246*100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7">
        <f>H247/G247*100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8">
        <f>H248/G248*100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49">
        <f>H249/G249*100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0">
        <f>H250/G250*100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1">
        <f>H251/G251*100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2">
        <f>H252/G252*100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3">
        <f>H253/G253*100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4">
        <f>H254/G254*100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5">
        <f>H255/G255*100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6">
        <f>H256/G256*100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7">
        <f>H257/G257*100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8">
        <f>H258/G258*100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59">
        <f>H259/G259*100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0">
        <f>H260/G260*100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1">
        <f>H261/G261*100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2">
        <f>H262/G262*100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3">
        <f>H263/G263*100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4">
        <f>H264/G264*100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5">
        <f>H265/G265*100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6">
        <f>H266/G266*100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7">
        <f>H267/G267*100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8">
        <f>H268/G268*100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69">
        <f>H269/G269*100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0">
        <f>H270/G270*100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1">
        <f>H271/G271*100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2">
        <f>H272/G272*100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3">
        <f>H273/G273*100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4">
        <f>H274/G274*100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5">
        <f>H275/G275*100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6">
        <f>H276/G276*100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7">
        <f>H277/G277*100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8">
        <f>H278/G278*100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79">
        <f>H279/G279*100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0">
        <f>H280/G280*100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1">
        <f>H281/G281*100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2">
        <f>H282/G282*100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3">
        <f>H283/G283*100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4">
        <f>H284/G284*100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5">
        <f>H285/G285*100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6">
        <f>H286/G286*100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7">
        <f>H287/G287*100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8">
        <f>H288/G288*100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89">
        <f>H289/G289*100</f>
      </nc>
      <ndxf>
        <font>
          <b/>
          <sz val="14"/>
        </font>
        <fill>
          <patternFill patternType="solid">
            <bgColor theme="0"/>
          </patternFill>
        </fill>
      </ndxf>
    </rcc>
    <rcc rId="0" sId="1" dxf="1">
      <nc r="K290">
        <f>H290/G290*100</f>
      </nc>
      <ndxf>
        <font>
          <b/>
          <sz val="14"/>
        </font>
        <fill>
          <patternFill patternType="solid">
            <bgColor theme="0"/>
          </patternFill>
        </fill>
      </ndxf>
    </rcc>
  </rrc>
  <rcv guid="{966D3932-E429-4C59-AC55-697D9EEA620A}" action="delete"/>
  <rdn rId="0" localSheetId="1" customView="1" name="Z_966D3932_E429_4C59_AC55_697D9EEA620A_.wvu.PrintArea" hidden="1" oldHidden="1">
    <formula>общее!$A$1:$J$290</formula>
    <oldFormula>общее!$A$1:$J$290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общее!$A$6:$K$290</formula>
    <oldFormula>общее!$A$6:$J$290</oldFormula>
  </rdn>
  <rcv guid="{966D3932-E429-4C59-AC55-697D9EEA620A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1811" sId="1">
    <oc r="F276">
      <f>SUM(D276/C276*100)</f>
    </oc>
    <nc r="F276" t="inlineStr">
      <is>
        <t>в 2,0 р.б.</t>
      </is>
    </nc>
  </rcc>
  <rcc rId="1812" sId="1">
    <oc r="F277">
      <f>SUM(D277/C277*100)</f>
    </oc>
    <nc r="F277" t="inlineStr">
      <is>
        <t>в 2,0 р.б.</t>
      </is>
    </nc>
  </rcc>
  <rcc rId="1813" sId="1">
    <oc r="F281">
      <f>SUM(D281/C281*100)</f>
    </oc>
    <nc r="F281" t="inlineStr">
      <is>
        <t>в 2,1 р.б.</t>
      </is>
    </nc>
  </rcc>
  <rcc rId="1814" sId="1">
    <oc r="F283">
      <f>SUM(D283/C283*100)</f>
    </oc>
    <nc r="F283" t="inlineStr">
      <is>
        <t>в 2,0 р.б.</t>
      </is>
    </nc>
  </rcc>
  <rfmt sheetId="1" sqref="J254" start="0" length="0">
    <dxf>
      <numFmt numFmtId="165" formatCode="0.0"/>
    </dxf>
  </rfmt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1738" sId="1">
    <oc r="J215">
      <f>SUM(H215/G215*100)</f>
    </oc>
    <nc r="J215" t="inlineStr">
      <is>
        <t>в 34,4 р.б.</t>
      </is>
    </nc>
  </rcc>
  <rcc rId="1739" sId="1">
    <oc r="J240">
      <f>SUM(H240/G240*100)</f>
    </oc>
    <nc r="J240" t="inlineStr">
      <is>
        <t>в 67,7 р.б.</t>
      </is>
    </nc>
  </rcc>
  <rcc rId="1740" sId="1">
    <oc r="J245">
      <f>SUM(H245/G245*100)</f>
    </oc>
    <nc r="J245" t="inlineStr">
      <is>
        <t>в 67,7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01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1775" sId="1">
    <oc r="F129">
      <f>SUM(D129/C129*100)</f>
    </oc>
    <nc r="F129" t="inlineStr">
      <is>
        <t>в 1,9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1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14.xml><?xml version="1.0" encoding="utf-8"?>
<revisions xmlns="http://schemas.openxmlformats.org/spreadsheetml/2006/main" xmlns:r="http://schemas.openxmlformats.org/officeDocument/2006/relationships">
  <rfmt sheetId="1" sqref="C1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141.xml><?xml version="1.0" encoding="utf-8"?>
<revisions xmlns="http://schemas.openxmlformats.org/spreadsheetml/2006/main" xmlns:r="http://schemas.openxmlformats.org/officeDocument/2006/relationships">
  <rfmt sheetId="1" sqref="C11">
    <dxf>
      <fill>
        <patternFill>
          <bgColor rgb="FFFFFF00"/>
        </patternFill>
      </fill>
    </dxf>
  </rfmt>
  <rfmt sheetId="1" sqref="C12:C14">
    <dxf>
      <fill>
        <patternFill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1686" sId="1">
    <oc r="J88">
      <f>SUM(H88/G88*100)</f>
    </oc>
    <nc r="J88" t="inlineStr">
      <is>
        <t>в 1000,2 р.б.</t>
      </is>
    </nc>
  </rcc>
  <rcc rId="1687" sId="1" odxf="1" dxf="1">
    <oc r="J87">
      <f>SUM(H87/G87*100)</f>
    </oc>
    <nc r="J87" t="inlineStr">
      <is>
        <t>в 1000,2 р.б.</t>
      </is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fmt sheetId="1" sqref="J87" start="0" length="2147483647">
    <dxf>
      <font>
        <b/>
      </font>
    </dxf>
  </rfmt>
  <rfmt sheetId="1" sqref="J90" start="0" length="2147483647">
    <dxf>
      <font>
        <b/>
      </font>
    </dxf>
  </rfmt>
  <rcc rId="1688" sId="1">
    <oc r="J90">
      <f>SUM(H90/G90*100)</f>
    </oc>
    <nc r="J90" t="inlineStr">
      <is>
        <t>в 4,0 р.б.</t>
      </is>
    </nc>
  </rcc>
  <rcc rId="1689" sId="1">
    <oc r="J92">
      <f>SUM(H92/G92*100)</f>
    </oc>
    <nc r="J92" t="inlineStr">
      <is>
        <t>в 6,7 р.б.</t>
      </is>
    </nc>
  </rcc>
  <rcc rId="1690" sId="1">
    <oc r="J93">
      <f>SUM(H93/G93*100)</f>
    </oc>
    <nc r="J93" t="inlineStr">
      <is>
        <t>в 7,0 р.б.</t>
      </is>
    </nc>
  </rcc>
  <rcc rId="1691" sId="1">
    <oc r="J94">
      <f>SUM(H94/G94*100)</f>
    </oc>
    <nc r="J94" t="inlineStr">
      <is>
        <t>в 473,8 р.б.</t>
      </is>
    </nc>
  </rcc>
  <rcc rId="1692" sId="1">
    <oc r="J103">
      <f>SUM(H103/G103*100)</f>
    </oc>
    <nc r="J103" t="inlineStr">
      <is>
        <t>в 1,9 р.б.</t>
      </is>
    </nc>
  </rcc>
  <rcc rId="1693" sId="1">
    <oc r="J105">
      <f>SUM(H105/G105*100)</f>
    </oc>
    <nc r="J105" t="inlineStr">
      <is>
        <t>в 9,5 р.б.</t>
      </is>
    </nc>
  </rcc>
  <rcc rId="1694" sId="1">
    <oc r="J106">
      <f>SUM(H106/G106*100)</f>
    </oc>
    <nc r="J106" t="inlineStr">
      <is>
        <t>в 9,5 р.б.</t>
      </is>
    </nc>
  </rcc>
  <rcc rId="1695" sId="1">
    <oc r="J108">
      <f>SUM(H108/G108*100)</f>
    </oc>
    <nc r="J108" t="inlineStr">
      <is>
        <t>в 170,6 р.б.</t>
      </is>
    </nc>
  </rcc>
  <rcc rId="1696" sId="1">
    <oc r="J116">
      <f>SUM(H116/G116*100)</f>
    </oc>
    <nc r="J116"/>
  </rcc>
  <rcc rId="1697" sId="1">
    <oc r="J125">
      <f>SUM(H125/G125*100)</f>
    </oc>
    <nc r="J125"/>
  </rcc>
  <rcc rId="1698" sId="1">
    <oc r="J110">
      <f>SUM(H110/G110*100)</f>
    </oc>
    <nc r="J110" t="inlineStr">
      <is>
        <t>в 10359,2 р.б.</t>
      </is>
    </nc>
  </rcc>
  <rcc rId="1699" sId="1">
    <oc r="J111">
      <f>SUM(H111/G111*100)</f>
    </oc>
    <nc r="J111" t="inlineStr">
      <is>
        <t>в 10359,2 р.б.</t>
      </is>
    </nc>
  </rcc>
  <rcc rId="1700" sId="1">
    <oc r="G125">
      <f>SUM(G126:G131)+G135</f>
    </oc>
    <nc r="G125"/>
  </rcc>
  <rfmt sheetId="1" sqref="J126" start="0" length="0">
    <dxf>
      <numFmt numFmtId="168" formatCode="#,##0.0"/>
    </dxf>
  </rfmt>
  <rcc rId="1701" sId="1">
    <oc r="J126">
      <f>SUM(H126/G126*100)</f>
    </oc>
    <nc r="J126"/>
  </rcc>
  <rcc rId="1702" sId="1">
    <oc r="J138">
      <f>SUM(H138/G138*100)</f>
    </oc>
    <nc r="J138" t="inlineStr">
      <is>
        <t>в 35,2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1649" sId="1">
    <oc r="F12">
      <f>D12/C12*100</f>
    </oc>
    <nc r="F12" t="inlineStr">
      <is>
        <t>в 3.8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fmt sheetId="1" sqref="J43" start="0" length="2147483647">
    <dxf>
      <font>
        <b/>
      </font>
    </dxf>
  </rfmt>
  <rfmt sheetId="1" sqref="J63:J68" start="0" length="2147483647">
    <dxf>
      <font>
        <b/>
      </font>
    </dxf>
  </rfmt>
  <rfmt sheetId="1" sqref="J70:J71" start="0" length="2147483647">
    <dxf>
      <font>
        <b/>
      </font>
    </dxf>
  </rfmt>
  <rcc rId="1631" sId="1">
    <oc r="F42">
      <f>D42/C42*100</f>
    </oc>
    <nc r="F42"/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142.xml><?xml version="1.0" encoding="utf-8"?>
<revisions xmlns="http://schemas.openxmlformats.org/spreadsheetml/2006/main" xmlns:r="http://schemas.openxmlformats.org/officeDocument/2006/relationships">
  <rcc rId="1218" sId="1" numFmtId="4">
    <oc r="C56">
      <v>678.63300000000004</v>
    </oc>
    <nc r="C56">
      <v>121.214</v>
    </nc>
  </rcc>
  <rcc rId="1219" sId="1" numFmtId="4">
    <oc r="D56">
      <v>194.34299999999999</v>
    </oc>
    <nc r="D56">
      <v>63.442</v>
    </nc>
  </rcc>
  <rcc rId="1220" sId="1" numFmtId="4">
    <oc r="C57">
      <v>20436.227999999999</v>
    </oc>
    <nc r="C57">
      <v>3799.3989999999999</v>
    </nc>
  </rcc>
  <rcc rId="1221" sId="1" numFmtId="4">
    <oc r="D57">
      <v>7626.0069999999996</v>
    </oc>
    <nc r="D57">
      <v>5699.9170000000004</v>
    </nc>
  </rcc>
  <rcc rId="1222" sId="1" numFmtId="4">
    <oc r="C58">
      <v>774.673</v>
    </oc>
    <nc r="C58">
      <v>124.935</v>
    </nc>
  </rcc>
  <rcc rId="1223" sId="1" numFmtId="4">
    <oc r="D58">
      <v>146.17500000000001</v>
    </oc>
    <nc r="D58">
      <v>42.2</v>
    </nc>
  </rcc>
  <rcc rId="1224" sId="1" numFmtId="4">
    <oc r="C59">
      <v>60.091000000000001</v>
    </oc>
    <nc r="C59">
      <v>5.9820000000000002</v>
    </nc>
  </rcc>
  <rcc rId="1225" sId="1" numFmtId="4">
    <oc r="D59">
      <v>7.4619999999999997</v>
    </oc>
    <nc r="D59">
      <v>0.67800000000000005</v>
    </nc>
  </rcc>
  <rcc rId="1226" sId="1" numFmtId="4">
    <oc r="C60">
      <v>13228.194</v>
    </oc>
    <nc r="C60">
      <v>2526.1120000000001</v>
    </nc>
  </rcc>
  <rcc rId="1227" sId="1" numFmtId="4">
    <oc r="D60">
      <v>4726.9970000000003</v>
    </oc>
    <nc r="D60">
      <v>1221.1320000000001</v>
    </nc>
  </rcc>
  <rcc rId="1228" sId="1" numFmtId="4">
    <oc r="C62">
      <v>350.67200000000003</v>
    </oc>
    <nc r="C62">
      <v>31.103999999999999</v>
    </nc>
  </rcc>
  <rcc rId="1229" sId="1" numFmtId="4">
    <oc r="D62">
      <v>43.417000000000002</v>
    </oc>
    <nc r="D62">
      <v>9.0519999999999996</v>
    </nc>
  </rcc>
  <rcc rId="1230" sId="1" numFmtId="4">
    <oc r="C63">
      <v>4.2000000000000003E-2</v>
    </oc>
    <nc r="C63"/>
  </rcc>
  <rcc rId="1231" sId="1" numFmtId="4">
    <oc r="D64">
      <v>63.457999999999998</v>
    </oc>
    <nc r="D64">
      <v>52.298000000000002</v>
    </nc>
  </rcc>
  <rcc rId="1232" sId="1" numFmtId="4">
    <oc r="C64">
      <v>284.15600000000001</v>
    </oc>
    <nc r="C64">
      <v>41.933</v>
    </nc>
  </rcc>
  <rfmt sheetId="1" sqref="A45:XFD64">
    <dxf>
      <fill>
        <patternFill>
          <bgColor theme="0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4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4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42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43.xml><?xml version="1.0" encoding="utf-8"?>
<revisions xmlns="http://schemas.openxmlformats.org/spreadsheetml/2006/main" xmlns:r="http://schemas.openxmlformats.org/officeDocument/2006/relationships">
  <rcc rId="1745" sId="1">
    <oc r="J254">
      <f>SUM(H254/G254*100)</f>
    </oc>
    <nc r="J254"/>
  </rcc>
  <rcc rId="1746" sId="1">
    <oc r="J257">
      <f>SUM(H257/G257*100)</f>
    </oc>
    <nc r="J257"/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431.xml><?xml version="1.0" encoding="utf-8"?>
<revisions xmlns="http://schemas.openxmlformats.org/spreadsheetml/2006/main" xmlns:r="http://schemas.openxmlformats.org/officeDocument/2006/relationships">
  <rcc rId="1707" sId="1">
    <oc r="J148">
      <f>SUM(H148/G148*100)</f>
    </oc>
    <nc r="J148" t="inlineStr">
      <is>
        <t>в 87,5 р.б.</t>
      </is>
    </nc>
  </rcc>
  <rcc rId="1708" sId="1">
    <oc r="J149">
      <f>SUM(H149/G149*100)</f>
    </oc>
    <nc r="J149" t="inlineStr">
      <is>
        <t>в 124,0 р.б.</t>
      </is>
    </nc>
  </rcc>
  <rcc rId="1709" sId="1">
    <oc r="J154">
      <f>SUM(H154/G154*100)</f>
    </oc>
    <nc r="J154"/>
  </rcc>
  <rcc rId="1710" sId="1">
    <oc r="J150">
      <f>SUM(H150/G150*100)</f>
    </oc>
    <nc r="J150" t="inlineStr">
      <is>
        <t>в 5,5 р.б.</t>
      </is>
    </nc>
  </rcc>
  <rcc rId="1711" sId="1">
    <oc r="J175">
      <f>SUM(H175/G175*100)</f>
    </oc>
    <nc r="J175" t="inlineStr">
      <is>
        <t>в 3,4 р.б.</t>
      </is>
    </nc>
  </rcc>
  <rcc rId="1712" sId="1">
    <oc r="J176">
      <f>SUM(H176/G176*100)</f>
    </oc>
    <nc r="J176" t="inlineStr">
      <is>
        <t>в 3,4 р.б.</t>
      </is>
    </nc>
  </rcc>
  <rcc rId="1713" sId="1">
    <oc r="J179">
      <f>SUM(H179/G179*100)</f>
    </oc>
    <nc r="J179" t="inlineStr">
      <is>
        <t>в 1,9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43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143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431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43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общее!$A$2:$J$285</formula>
    <oldFormula>общее!$A$2:$J$285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общее!$A$6:$J$298</formula>
    <oldFormula>общее!$A$6:$J$298</oldFormula>
  </rdn>
  <rcv guid="{221AFC77-C97B-4D44-8163-7AA758A08BF9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c rId="1167" sId="1" numFmtId="4">
    <oc r="C48">
      <v>404.03399999999999</v>
    </oc>
    <nc r="C48">
      <v>50.036999999999999</v>
    </nc>
  </rcc>
  <rcc rId="1168" sId="1" numFmtId="4">
    <oc r="D48">
      <v>50.036999999999999</v>
    </oc>
    <nc r="D48"/>
  </rcc>
  <rcc rId="1169" sId="1" numFmtId="4">
    <oc r="C49">
      <v>0.1</v>
    </oc>
    <nc r="C49"/>
  </rcc>
  <rcc rId="1170" sId="1" numFmtId="4">
    <oc r="C50">
      <v>2925.7979999999998</v>
    </oc>
    <nc r="C50">
      <v>306.14999999999998</v>
    </nc>
  </rcc>
  <rcc rId="1171" sId="1" numFmtId="4">
    <oc r="D50">
      <v>1781.23</v>
    </oc>
    <nc r="D50">
      <v>690.17100000000005</v>
    </nc>
  </rcc>
  <rcc rId="1172" sId="1" numFmtId="4">
    <oc r="C51">
      <v>2054.1759999999999</v>
    </oc>
    <nc r="C51">
      <v>379.52300000000002</v>
    </nc>
  </rcc>
  <rcc rId="1173" sId="1" numFmtId="4">
    <oc r="D51">
      <v>399.096</v>
    </oc>
    <nc r="D51">
      <v>187</v>
    </nc>
  </rcc>
  <rcc rId="1174" sId="1" numFmtId="4">
    <oc r="C52">
      <v>730</v>
    </oc>
    <nc r="C52">
      <v>120</v>
    </nc>
  </rcc>
  <rcc rId="1175" sId="1" numFmtId="4">
    <oc r="D52">
      <v>120</v>
    </oc>
    <nc r="D52"/>
  </rcc>
  <rcc rId="1176" sId="1" numFmtId="4">
    <oc r="C53">
      <v>70.256</v>
    </oc>
    <nc r="C53">
      <v>53.427999999999997</v>
    </nc>
  </rcc>
  <rcc rId="1177" sId="1" numFmtId="4">
    <oc r="D53">
      <v>65.138999999999996</v>
    </oc>
    <nc r="D53">
      <v>21.184000000000001</v>
    </nc>
  </rcc>
  <rrc rId="1178" sId="1" ref="A53:XFD53" action="insertRow">
    <undo index="2" exp="area" ref3D="1" dr="$A$252:$XFD$257" dn="Z_CFD58EC5_F475_4F0C_8822_861C497EA100_.wvu.Rows" sId="1"/>
    <undo index="1" exp="area" ref3D="1" dr="$A$247:$XFD$250" dn="Z_CFD58EC5_F475_4F0C_8822_861C497EA100_.wvu.Rows" sId="1"/>
    <undo index="2" exp="area" ref3D="1" dr="$A$117:$XFD$129" dn="Z_CFB0A04F_563D_4D2B_BCD3_ACFCDC70E584_.wvu.Rows" sId="1"/>
    <undo index="1" exp="area" ref3D="1" dr="$A$7:$XFD$115" dn="Z_CFB0A04F_563D_4D2B_BCD3_ACFCDC70E584_.wvu.Rows" sId="1"/>
  </rrc>
  <rcc rId="1179" sId="1" numFmtId="4">
    <nc r="D53">
      <v>4.2999999999999997E-2</v>
    </nc>
  </rcc>
  <rcc rId="1180" sId="1">
    <oc r="C47">
      <f>C48+C49+C50+C51+C52+C54</f>
    </oc>
    <nc r="C47">
      <f>C48+C53+C50+C51+C52+C54</f>
    </nc>
  </rcc>
  <rrc rId="1181" sId="1" ref="A49:XFD49" action="deleteRow">
    <undo index="1" exp="ref" v="1" dr="D49" r="D47" sId="1"/>
    <undo index="2" exp="area" ref3D="1" dr="$A$253:$XFD$258" dn="Z_CFD58EC5_F475_4F0C_8822_861C497EA100_.wvu.Rows" sId="1"/>
    <undo index="1" exp="area" ref3D="1" dr="$A$248:$XFD$251" dn="Z_CFD58EC5_F475_4F0C_8822_861C497EA100_.wvu.Rows" sId="1"/>
    <undo index="2" exp="area" ref3D="1" dr="$A$118:$XFD$130" dn="Z_CFB0A04F_563D_4D2B_BCD3_ACFCDC70E584_.wvu.Rows" sId="1"/>
    <undo index="1" exp="area" ref3D="1" dr="$A$7:$XFD$116" dn="Z_CFB0A04F_563D_4D2B_BCD3_ACFCDC70E584_.wvu.Rows" sId="1"/>
    <rfmt sheetId="1" xfDxf="1" sqref="A49:XFD49" start="0" length="0">
      <dxf>
        <font>
          <sz val="14"/>
          <name val="Times New Roman"/>
          <scheme val="none"/>
        </font>
      </dxf>
    </rfmt>
    <rcc rId="0" sId="1" dxf="1">
      <nc r="A49">
        <v>21080900</v>
      </nc>
      <ndxf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9" t="inlineStr">
        <is>
      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      </is>
      </nc>
      <ndxf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9" start="0" length="0">
      <dxf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" start="0" length="0">
      <dxf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49">
        <f>D49-C49</f>
      </nc>
      <ndxf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9" start="0" length="0">
      <dxf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" start="0" length="0">
      <dxf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182" sId="1">
    <oc r="D47">
      <f>D48+#REF!+D49+D50+D51+D53</f>
    </oc>
    <nc r="D47">
      <f>D48+D52+D49+D50+D51+D53</f>
    </nc>
  </rcc>
  <rcc rId="1183" sId="1">
    <nc r="A52">
      <v>21081800</v>
    </nc>
  </rcc>
  <rfmt sheetId="1" sqref="A52:XFD52" start="0" length="2147483647">
    <dxf>
      <font>
        <color rgb="FFFF0000"/>
      </font>
    </dxf>
  </rfmt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612.xml><?xml version="1.0" encoding="utf-8"?>
<revisions xmlns="http://schemas.openxmlformats.org/spreadsheetml/2006/main" xmlns:r="http://schemas.openxmlformats.org/officeDocument/2006/relationships">
  <rfmt sheetId="1" sqref="A15:XFD15">
    <dxf>
      <fill>
        <patternFill patternType="none">
          <bgColor auto="1"/>
        </patternFill>
      </fill>
    </dxf>
  </rfmt>
  <rcc rId="1097" sId="1" odxf="1" dxf="1" numFmtId="4">
    <oc r="C16">
      <v>2051.2440000000001</v>
    </oc>
    <nc r="C16">
      <v>273.90100000000001</v>
    </nc>
    <odxf>
      <fill>
        <patternFill patternType="solid">
          <bgColor rgb="FFFFFF00"/>
        </patternFill>
      </fill>
      <alignment horizontal="right" readingOrder="0"/>
    </odxf>
    <ndxf>
      <fill>
        <patternFill patternType="none">
          <bgColor indexed="65"/>
        </patternFill>
      </fill>
      <alignment horizontal="general" readingOrder="0"/>
    </ndxf>
  </rcc>
  <rcc rId="1098" sId="1" odxf="1" dxf="1" numFmtId="4">
    <oc r="D16">
      <v>9927.8529999999992</v>
    </oc>
    <nc r="D16">
      <v>137.11099999999999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099" sId="1" numFmtId="4">
    <oc r="C15">
      <f>C16</f>
    </oc>
    <nc r="C15">
      <f>C16</f>
    </nc>
  </rcc>
  <rcc rId="1100" sId="1" numFmtId="4">
    <oc r="D15">
      <f>D16</f>
    </oc>
    <nc r="D15">
      <f>D16</f>
    </nc>
  </rcc>
  <rcc rId="1101" sId="1">
    <oc r="F12" t="inlineStr">
      <is>
        <t>в 6,4 р.б.</t>
      </is>
    </oc>
    <nc r="F12">
      <f>D12/C12*100</f>
    </nc>
  </rcc>
  <rcc rId="1102" sId="1">
    <oc r="F13">
      <f>D13/C13*100</f>
    </oc>
    <nc r="F13">
      <f>D13/C13*100</f>
    </nc>
  </rcc>
  <rcc rId="1103" sId="1">
    <oc r="F14">
      <f>D14/C14*100</f>
    </oc>
    <nc r="F14">
      <f>D14/C14*100</f>
    </nc>
  </rcc>
  <rcc rId="1104" sId="1">
    <oc r="F15" t="inlineStr">
      <is>
        <t>в 4,8 р.б.</t>
      </is>
    </oc>
    <nc r="F15">
      <f>D15/C15*100</f>
    </nc>
  </rcc>
  <rcc rId="1105" sId="1" odxf="1" dxf="1">
    <oc r="F16" t="inlineStr">
      <is>
        <t>в 4,8 р.б.</t>
      </is>
    </oc>
    <nc r="F16">
      <f>D16/C16*100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6:XFD16">
    <dxf>
      <fill>
        <patternFill patternType="none">
          <bgColor auto="1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61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613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общее!$A$1:$J$317</formula>
    <oldFormula>общее!$A$1:$J$317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общее!$247:$250,общее!$252:$257</formula>
    <oldFormula>общее!$247:$250,общее!$252:$257</oldFormula>
  </rdn>
  <rdn rId="0" localSheetId="1" customView="1" name="Z_CFD58EC5_F475_4F0C_8822_861C497EA100_.wvu.FilterData" hidden="1" oldHidden="1">
    <formula>общее!$A$6:$J$317</formula>
    <oldFormula>общее!$A$6:$J$317</oldFormula>
  </rdn>
  <rcv guid="{CFD58EC5-F475-4F0C-8822-861C497EA100}" action="add"/>
</revisions>
</file>

<file path=xl/revisions/revisionLog11614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1780" sId="1">
    <oc r="F135">
      <f>SUM(D135/C135*100)</f>
    </oc>
    <nc r="F135" t="inlineStr">
      <is>
        <t>в 10,3 р.б.</t>
      </is>
    </nc>
  </rcc>
  <rcc rId="1781" sId="1">
    <oc r="F137">
      <f>SUM(D137/C137*100)</f>
    </oc>
    <nc r="F137" t="inlineStr">
      <is>
        <t>в 10,3 р.б.</t>
      </is>
    </nc>
  </rcc>
  <rcc rId="1782" sId="1">
    <oc r="F139">
      <f>SUM(D139/C139*100)</f>
    </oc>
    <nc r="F139" t="inlineStr">
      <is>
        <t>в 1,9 р.б.</t>
      </is>
    </nc>
  </rcc>
  <rcc rId="1783" sId="1">
    <oc r="F142">
      <f>SUM(D142/C142*100)</f>
    </oc>
    <nc r="F142" t="inlineStr">
      <is>
        <t>в 2,0 р.б.</t>
      </is>
    </nc>
  </rcc>
  <rcc rId="1784" sId="1">
    <oc r="F177">
      <f>SUM(D177/C177*100)</f>
    </oc>
    <nc r="F177" t="inlineStr">
      <is>
        <t>в 1,9 р.б.</t>
      </is>
    </nc>
  </rcc>
  <rcc rId="1785" sId="1">
    <oc r="F181">
      <f>SUM(D181/C181*100)</f>
    </oc>
    <nc r="F181" t="inlineStr">
      <is>
        <t>в 1,5 р.б.</t>
      </is>
    </nc>
  </rcc>
  <rcc rId="1786" sId="1">
    <oc r="F182">
      <f>SUM(D182/C182*100)</f>
    </oc>
    <nc r="F182" t="inlineStr">
      <is>
        <t>в 1,5 р.б.</t>
      </is>
    </nc>
  </rcc>
  <rcc rId="1787" sId="1">
    <oc r="F194">
      <f>SUM(D194/C194*100)</f>
    </oc>
    <nc r="F194" t="inlineStr">
      <is>
        <t>в 2,2 р.б.</t>
      </is>
    </nc>
  </rcc>
  <rcc rId="1788" sId="1">
    <oc r="F198">
      <f>SUM(D198/C198*100)</f>
    </oc>
    <nc r="F198" t="inlineStr">
      <is>
        <t>в 2,7 р.б.</t>
      </is>
    </nc>
  </rcc>
  <rcc rId="1789" sId="1">
    <oc r="F202">
      <f>SUM(D202/C202*100)</f>
    </oc>
    <nc r="F202" t="inlineStr">
      <is>
        <t>в 2,0 р.б.</t>
      </is>
    </nc>
  </rcc>
  <rcc rId="1790" sId="1">
    <oc r="F205">
      <f>SUM(D205/C205*100)</f>
    </oc>
    <nc r="F205" t="inlineStr">
      <is>
        <t>в 1,6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73.xml><?xml version="1.0" encoding="utf-8"?>
<revisions xmlns="http://schemas.openxmlformats.org/spreadsheetml/2006/main" xmlns:r="http://schemas.openxmlformats.org/officeDocument/2006/relationships">
  <rcc rId="1718" sId="1">
    <oc r="J188">
      <f>SUM(H188/G188*100)</f>
    </oc>
    <nc r="J188" t="inlineStr">
      <is>
        <t>в 2,5 р.б.</t>
      </is>
    </nc>
  </rcc>
  <rcc rId="1719" sId="1">
    <oc r="J189">
      <f>SUM(H189/G189*100)</f>
    </oc>
    <nc r="J189" t="inlineStr">
      <is>
        <t>в 3,8 р.б.</t>
      </is>
    </nc>
  </rcc>
  <rcc rId="1720" sId="1">
    <oc r="F199">
      <f>SUM(D199/C199*100)</f>
    </oc>
    <nc r="F199"/>
  </rcc>
  <rcc rId="1721" sId="1">
    <oc r="F195">
      <f>SUM(D195/C195*100)</f>
    </oc>
    <nc r="F195"/>
  </rcc>
  <rcc rId="1722" sId="1">
    <oc r="J197">
      <f>SUM(H197/G197*100)</f>
    </oc>
    <nc r="J197" t="inlineStr">
      <is>
        <t>в 5,9 р.б.</t>
      </is>
    </nc>
  </rcc>
  <rcc rId="1723" sId="1">
    <oc r="J198">
      <f>SUM(H198/G198*100)</f>
    </oc>
    <nc r="J198" t="inlineStr">
      <is>
        <t>в 2871,8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73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9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93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194.xml><?xml version="1.0" encoding="utf-8"?>
<revisions xmlns="http://schemas.openxmlformats.org/spreadsheetml/2006/main" xmlns:r="http://schemas.openxmlformats.org/officeDocument/2006/relationships">
  <rcc rId="1751" sId="1">
    <oc r="J250">
      <f>SUM(H250/G250*100)</f>
    </oc>
    <nc r="J250" t="inlineStr">
      <is>
        <t>в 2404,6 р.б.</t>
      </is>
    </nc>
  </rcc>
  <rcc rId="1752" sId="1">
    <oc r="J251">
      <f>SUM(H251/G251*100)</f>
    </oc>
    <nc r="J251" t="inlineStr">
      <is>
        <t>в 1596,1 р.б.</t>
      </is>
    </nc>
  </rcc>
  <rcc rId="1753" sId="1">
    <oc r="J252">
      <f>SUM(H252/G252*100)</f>
    </oc>
    <nc r="J252" t="inlineStr">
      <is>
        <t>в 1596,1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941.xml><?xml version="1.0" encoding="utf-8"?>
<revisions xmlns="http://schemas.openxmlformats.org/spreadsheetml/2006/main" xmlns:r="http://schemas.openxmlformats.org/officeDocument/2006/relationships">
  <rcc rId="1728" sId="1">
    <oc r="J199">
      <f>SUM(H199/G199*100)</f>
    </oc>
    <nc r="J199" t="inlineStr">
      <is>
        <t>в 2871,8 р.б.</t>
      </is>
    </nc>
  </rcc>
  <rcc rId="1729" sId="1">
    <oc r="J232">
      <f>SUM(H232/G232*100)</f>
    </oc>
    <nc r="J232"/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fmt sheetId="1" sqref="C11:C14">
    <dxf>
      <fill>
        <patternFill patternType="none">
          <bgColor auto="1"/>
        </patternFill>
      </fill>
    </dxf>
  </rfmt>
  <rfmt sheetId="1" sqref="C8">
    <dxf>
      <fill>
        <patternFill>
          <bgColor rgb="FFFFFF00"/>
        </patternFill>
      </fill>
    </dxf>
  </rfmt>
  <rfmt sheetId="1" sqref="C18">
    <dxf>
      <fill>
        <patternFill>
          <bgColor rgb="FFFFFF00"/>
        </patternFill>
      </fill>
    </dxf>
  </rfmt>
  <rfmt sheetId="1" sqref="C23">
    <dxf>
      <fill>
        <patternFill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210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101.xml><?xml version="1.0" encoding="utf-8"?>
<revisions xmlns="http://schemas.openxmlformats.org/spreadsheetml/2006/main" xmlns:r="http://schemas.openxmlformats.org/officeDocument/2006/relationships">
  <rcc rId="1109" sId="1" numFmtId="4">
    <oc r="C17">
      <v>19.79</v>
    </oc>
    <nc r="C17">
      <v>4.7969999999999997</v>
    </nc>
  </rcc>
  <rcc rId="1110" sId="1" numFmtId="4">
    <oc r="D17">
      <v>16.303000000000001</v>
    </oc>
    <nc r="D17">
      <v>7.6440000000000001</v>
    </nc>
  </rcc>
  <rfmt sheetId="1" sqref="A17:XFD17">
    <dxf>
      <fill>
        <patternFill patternType="none">
          <bgColor auto="1"/>
        </patternFill>
      </fill>
    </dxf>
  </rfmt>
  <rfmt sheetId="1" sqref="A18:XFD23">
    <dxf>
      <fill>
        <patternFill patternType="none">
          <bgColor auto="1"/>
        </patternFill>
      </fill>
    </dxf>
  </rfmt>
  <rcc rId="1111" sId="1" numFmtId="4">
    <oc r="C20">
      <v>24650.107</v>
    </oc>
    <nc r="C20">
      <v>3498.4450000000002</v>
    </nc>
  </rcc>
  <rcc rId="1112" sId="1" numFmtId="4">
    <oc r="D20">
      <v>4400.2349999999997</v>
    </oc>
    <nc r="D20">
      <v>1525.203</v>
    </nc>
  </rcc>
  <rcc rId="1113" sId="1" numFmtId="4">
    <oc r="C22">
      <v>83748.717999999993</v>
    </oc>
    <nc r="C22">
      <v>11787.458000000001</v>
    </nc>
  </rcc>
  <rcc rId="1114" sId="1" numFmtId="4">
    <oc r="D22">
      <v>21587.403999999999</v>
    </oc>
    <nc r="D22">
      <v>9038.7279999999992</v>
    </nc>
  </rcc>
  <rcc rId="1115" sId="1" numFmtId="4">
    <oc r="D23">
      <v>158660.038</v>
    </oc>
    <nc r="D23">
      <v>49299.192999999999</v>
    </nc>
  </rcc>
  <rcc rId="1116" sId="1" numFmtId="4">
    <oc r="C21">
      <v>83748.717999999993</v>
    </oc>
    <nc r="C21">
      <f>C22</f>
    </nc>
  </rcc>
  <rcc rId="1117" sId="1" numFmtId="4">
    <oc r="C23">
      <v>113197.91899999999</v>
    </oc>
    <nc r="C23">
      <v>46388.192000000003</v>
    </nc>
  </rcc>
  <rfmt sheetId="1" sqref="A24:XFD42">
    <dxf>
      <fill>
        <patternFill patternType="none">
          <bgColor auto="1"/>
        </patternFill>
      </fill>
    </dxf>
  </rfmt>
  <rcc rId="1118" sId="1" numFmtId="4">
    <oc r="D26">
      <v>224.22300000000001</v>
    </oc>
    <nc r="D26">
      <v>28.814</v>
    </nc>
  </rcc>
  <rcc rId="1119" sId="1" numFmtId="4">
    <oc r="C27">
      <v>2683.797</v>
    </oc>
    <nc r="C27">
      <v>66.48</v>
    </nc>
  </rcc>
  <rcc rId="1120" sId="1" numFmtId="4">
    <oc r="D27">
      <v>115.3335</v>
    </oc>
    <nc r="D27">
      <v>86.292000000000002</v>
    </nc>
  </rcc>
  <rcc rId="1121" sId="1" numFmtId="4">
    <oc r="C28">
      <v>4877.21</v>
    </oc>
    <nc r="C28">
      <v>249.98599999999999</v>
    </nc>
  </rcc>
  <rcc rId="1122" sId="1" numFmtId="4">
    <oc r="D28">
      <v>396.26900000000001</v>
    </oc>
    <nc r="D28">
      <v>275.06599999999997</v>
    </nc>
  </rcc>
  <rcc rId="1123" sId="1" numFmtId="4">
    <oc r="C29">
      <v>52813.66</v>
    </oc>
    <nc r="C29">
      <v>12124.69</v>
    </nc>
  </rcc>
  <rcc rId="1124" sId="1" numFmtId="4">
    <oc r="D29">
      <v>31698.7</v>
    </oc>
    <nc r="D29">
      <v>6164.6909999999998</v>
    </nc>
  </rcc>
  <rcc rId="1125" sId="1" numFmtId="4">
    <oc r="C30">
      <v>112073.606</v>
    </oc>
    <nc r="C30">
      <v>20931.879000000001</v>
    </nc>
  </rcc>
  <rcc rId="1126" sId="1" numFmtId="4">
    <oc r="D30">
      <v>63249.053</v>
    </oc>
    <nc r="D30">
      <v>13193.331</v>
    </nc>
  </rcc>
  <rcc rId="1127" sId="1" numFmtId="4">
    <oc r="C31">
      <v>202445.495</v>
    </oc>
    <nc r="C31">
      <v>30178.383000000002</v>
    </nc>
  </rcc>
  <rcc rId="1128" sId="1" numFmtId="4">
    <oc r="D31">
      <v>82971.623999999996</v>
    </oc>
    <nc r="D31">
      <v>17949.536</v>
    </nc>
  </rcc>
  <rcc rId="1129" sId="1" numFmtId="4">
    <oc r="C32">
      <v>5602.8270000000002</v>
    </oc>
    <nc r="C32">
      <v>195.68700000000001</v>
    </nc>
  </rcc>
  <rcc rId="1130" sId="1" numFmtId="4">
    <oc r="D32">
      <v>314.26600000000002</v>
    </oc>
    <nc r="D32">
      <v>247.74199999999999</v>
    </nc>
  </rcc>
  <rcc rId="1131" sId="1" numFmtId="4">
    <oc r="C33">
      <v>26148.814999999999</v>
    </oc>
    <nc r="C33">
      <v>2947.3440000000001</v>
    </nc>
  </rcc>
  <rcc rId="1132" sId="1" numFmtId="4">
    <oc r="C34">
      <v>884.92700000000002</v>
    </oc>
    <nc r="C34">
      <v>133.524</v>
    </nc>
  </rcc>
  <rcc rId="1133" sId="1" numFmtId="4">
    <oc r="D34">
      <v>174.31800000000001</v>
    </oc>
    <nc r="D34">
      <v>79.167000000000002</v>
    </nc>
  </rcc>
  <rcc rId="1134" sId="1" numFmtId="4">
    <oc r="C35">
      <v>884.38099999999997</v>
    </oc>
    <nc r="C35">
      <v>196.017</v>
    </nc>
  </rcc>
  <rcc rId="1135" sId="1" numFmtId="4">
    <oc r="D35">
      <v>523.899</v>
    </oc>
    <nc r="D35">
      <v>136.28700000000001</v>
    </nc>
  </rcc>
  <rcc rId="1136" sId="1" numFmtId="4">
    <oc r="C26">
      <v>242.28899999999999</v>
    </oc>
    <nc r="C26">
      <v>108.96</v>
    </nc>
  </rcc>
  <rcc rId="1137" sId="1" numFmtId="4">
    <oc r="D33">
      <v>4952.9849999999997</v>
    </oc>
    <nc r="D33">
      <v>2272.7089999999998</v>
    </nc>
  </rcc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c rId="1656" sId="1">
    <oc r="G64">
      <f>G66+G68</f>
    </oc>
    <nc r="G64">
      <f>G68</f>
    </nc>
  </rcc>
  <rcc rId="1657" sId="1">
    <oc r="H64">
      <f>H66+H68</f>
    </oc>
    <nc r="H64">
      <f>H68</f>
    </nc>
  </rcc>
  <rrc rId="1658" sId="1" ref="A66:XFD66" action="deleteRow">
    <undo index="2" exp="area" ref3D="1" dr="$A$227:$XFD$232" dn="Z_CFD58EC5_F475_4F0C_8822_861C497EA100_.wvu.Rows" sId="1"/>
    <undo index="1" exp="area" ref3D="1" dr="$A$222:$XFD$225" dn="Z_CFD58EC5_F475_4F0C_8822_861C497EA100_.wvu.Rows" sId="1"/>
    <undo index="2" exp="area" ref3D="1" dr="$A$92:$XFD$104" dn="Z_CFB0A04F_563D_4D2B_BCD3_ACFCDC70E584_.wvu.Rows" sId="1"/>
    <undo index="1" exp="area" ref3D="1" dr="$A$7:$XFD$90" dn="Z_CFB0A04F_563D_4D2B_BCD3_ACFCDC70E584_.wvu.Rows" sId="1"/>
    <rfmt sheetId="1" xfDxf="1" sqref="A66:XFD66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66">
        <v>24061600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 t="inlineStr">
        <is>
          <t>Інші надходження до фондів охорони навколишнього природного середовища</t>
        </is>
      </nc>
      <ndxf>
        <font>
          <sz val="14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6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6" start="0" length="0">
      <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6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6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" start="0" length="0">
      <dxf>
        <font>
          <b/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213.xml><?xml version="1.0" encoding="utf-8"?>
<revisions xmlns="http://schemas.openxmlformats.org/spreadsheetml/2006/main" xmlns:r="http://schemas.openxmlformats.org/officeDocument/2006/relationships">
  <rfmt sheetId="1" sqref="D44">
    <dxf>
      <fill>
        <patternFill>
          <bgColor rgb="FFFFFF00"/>
        </patternFill>
      </fill>
    </dxf>
  </rfmt>
  <rfmt sheetId="1" sqref="D53">
    <dxf>
      <fill>
        <patternFill>
          <bgColor rgb="FFFFFF00"/>
        </patternFill>
      </fill>
    </dxf>
  </rfmt>
  <rfmt sheetId="1" sqref="D54">
    <dxf>
      <fill>
        <patternFill>
          <bgColor rgb="FFFFFF00"/>
        </patternFill>
      </fill>
    </dxf>
  </rfmt>
  <rcc rId="1583" sId="1" numFmtId="4">
    <oc r="D57">
      <v>42.2</v>
    </oc>
    <nc r="D57">
      <v>41.2</v>
    </nc>
  </rcc>
  <rfmt sheetId="1" sqref="D53:D54">
    <dxf>
      <fill>
        <patternFill patternType="none">
          <bgColor auto="1"/>
        </patternFill>
      </fill>
    </dxf>
  </rfmt>
  <rfmt sheetId="1" sqref="D4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общее!$A$6:$J$347</oldFormula>
  </rdn>
  <rcv guid="{95A7493F-2B11-406A-BB91-458FD9DC3BAE}" action="add"/>
</revisions>
</file>

<file path=xl/revisions/revisionLog1214.xml><?xml version="1.0" encoding="utf-8"?>
<revisions xmlns="http://schemas.openxmlformats.org/spreadsheetml/2006/main" xmlns:r="http://schemas.openxmlformats.org/officeDocument/2006/relationships">
  <rcc rId="1052" sId="1">
    <oc r="C287">
      <f>SUM(C288+C290+C293)</f>
    </oc>
    <nc r="C287">
      <f>SUM(C293)</f>
    </nc>
  </rcc>
  <rcc rId="1053" sId="1">
    <oc r="D287">
      <f>SUM(D288+D290+D293)</f>
    </oc>
    <nc r="D287">
      <f>SUM(D293)</f>
    </nc>
  </rcc>
  <rfmt sheetId="1" sqref="E287" start="0" length="0">
    <dxf>
      <alignment wrapText="0" readingOrder="0"/>
    </dxf>
  </rfmt>
  <rcc rId="1054" sId="1" odxf="1" dxf="1">
    <oc r="E287">
      <f>SUM(D287-C287)</f>
    </oc>
    <nc r="E287">
      <f>SUM(D287-C287)</f>
    </nc>
    <ndxf>
      <font>
        <b val="0"/>
        <sz val="14"/>
        <name val="Times New Roman"/>
        <scheme val="none"/>
      </font>
      <alignment wrapText="1" readingOrder="0"/>
    </ndxf>
  </rcc>
  <rfmt sheetId="1" sqref="E287" start="0" length="2147483647">
    <dxf>
      <font>
        <b/>
      </font>
    </dxf>
  </rfmt>
  <rfmt sheetId="1" sqref="F280" start="0" length="2147483647">
    <dxf>
      <font>
        <b/>
      </font>
    </dxf>
  </rfmt>
  <rrc rId="1055" sId="1" ref="A288:XFD288" action="deleteRow">
    <rfmt sheetId="1" xfDxf="1" sqref="A288:XFD288" start="0" length="0">
      <dxf>
        <font>
          <sz val="11"/>
        </font>
      </dxf>
    </rfmt>
    <rcc rId="0" sId="1" dxf="1">
      <nc r="A288" t="inlineStr">
        <is>
          <t>8720</t>
        </is>
      </nc>
      <n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288" t="inlineStr">
        <is>
          <t>Заходи із запобігання та ліквідації наслідків у будівлі установ, закладів, організацій комунальної власності за рахунок коштів резервного фонду місцевого бюджету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8" start="0" length="0">
      <dxf>
        <font>
          <sz val="14"/>
          <name val="Times New Roman"/>
          <scheme val="none"/>
        </font>
        <numFmt numFmtId="167" formatCode="#,##0.0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6" sId="1" ref="A288:XFD288" action="deleteRow">
    <rfmt sheetId="1" xfDxf="1" sqref="A288:XFD288" start="0" length="0">
      <dxf>
        <font>
          <sz val="11"/>
        </font>
      </dxf>
    </rfmt>
    <rcc rId="0" sId="1" dxf="1">
      <nc r="A288" t="inlineStr">
        <is>
          <t>8724</t>
        </is>
      </nc>
      <n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288" t="inlineStr">
        <is>
          <t xml:space="preserve">  Заходи із запобігання та ліквідації наслідків надзвичайної ситуації у будівлі закладу освіти за рахунок коштів резервного фонду місцевого бюджету</t>
        </is>
      </nc>
      <ndxf>
        <font>
          <sz val="14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8" start="0" length="0">
      <dxf>
        <font>
          <sz val="14"/>
          <name val="Times New Roman"/>
          <scheme val="none"/>
        </font>
        <numFmt numFmtId="167" formatCode="#,##0.0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7" sId="1" ref="A288:XFD288" action="deleteRow">
    <rfmt sheetId="1" xfDxf="1" sqref="A288:XFD288" start="0" length="0">
      <dxf>
        <font>
          <sz val="11"/>
        </font>
      </dxf>
    </rfmt>
    <rcc rId="0" sId="1" dxf="1">
      <nc r="A288" t="inlineStr">
        <is>
          <t>8740</t>
        </is>
      </nc>
      <n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288" t="inlineStr">
        <is>
          <t>Заходи із запобігання та ліквідації наслідків надзвичайних ситуацій у житлово-комунальному господарстві за рахунок коштів резервного фонду місцевого бюджету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8" start="0" length="0">
      <dxf>
        <font>
          <sz val="14"/>
          <name val="Times New Roman"/>
          <scheme val="none"/>
        </font>
        <numFmt numFmtId="167" formatCode="#,##0.0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8" sId="1" ref="A288:XFD288" action="deleteRow">
    <rfmt sheetId="1" xfDxf="1" sqref="A288:XFD288" start="0" length="0">
      <dxf>
        <font>
          <sz val="11"/>
        </font>
      </dxf>
    </rfmt>
    <rcc rId="0" sId="1" dxf="1">
      <nc r="A288" t="inlineStr">
        <is>
          <t>8741</t>
        </is>
      </nc>
      <n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288" t="inlineStr">
        <is>
      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      </is>
      </nc>
      <ndxf>
        <font>
          <sz val="14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8" start="0" length="0">
      <dxf>
        <font>
          <sz val="14"/>
          <name val="Times New Roman"/>
          <scheme val="none"/>
        </font>
        <numFmt numFmtId="167" formatCode="#,##0.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9" sId="1" ref="A288:XFD288" action="deleteRow">
    <rfmt sheetId="1" xfDxf="1" sqref="A288:XFD288" start="0" length="0">
      <dxf>
        <font>
          <sz val="11"/>
        </font>
      </dxf>
    </rfmt>
    <rcc rId="0" sId="1" dxf="1">
      <nc r="A288" t="inlineStr">
        <is>
          <t>8742</t>
        </is>
      </nc>
      <n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288" t="inlineStr">
        <is>
      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CFD58EC5-F475-4F0C-8822-861C497EA100}" action="delete"/>
  <rdn rId="0" localSheetId="1" customView="1" name="Z_CFD58EC5_F475_4F0C_8822_861C497EA100_.wvu.PrintArea" hidden="1" oldHidden="1">
    <formula>общее!$A$1:$J$317</formula>
    <oldFormula>общее!$A$1:$J$317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общее!$A$6:$J$317</formula>
    <oldFormula>общее!$A$6:$J$317</oldFormula>
  </rdn>
  <rcv guid="{CFD58EC5-F475-4F0C-8822-861C497EA100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1458" sId="1" numFmtId="4">
    <oc r="G68">
      <v>727.89200000000005</v>
    </oc>
    <nc r="G68">
      <v>99.524000000000001</v>
    </nc>
  </rcc>
  <rcc rId="1459" sId="1" numFmtId="4">
    <oc r="H68">
      <v>105.32299999999999</v>
    </oc>
    <nc r="H68">
      <v>12.14</v>
    </nc>
  </rcc>
  <rcc rId="1460" sId="1" numFmtId="4">
    <oc r="H71">
      <v>224.10499999999999</v>
    </oc>
    <nc r="H71">
      <v>51.814</v>
    </nc>
  </rcc>
  <rcc rId="1461" sId="1" numFmtId="4">
    <oc r="G71">
      <v>302.40199999999999</v>
    </oc>
    <nc r="G71">
      <v>53.792999999999999</v>
    </nc>
  </rcc>
  <rrc rId="1462" sId="1" ref="A70:XFD70" action="deleteRow">
    <undo index="2" exp="area" ref3D="1" dr="$A$233:$XFD$238" dn="Z_CFD58EC5_F475_4F0C_8822_861C497EA100_.wvu.Rows" sId="1"/>
    <undo index="1" exp="area" ref3D="1" dr="$A$228:$XFD$231" dn="Z_CFD58EC5_F475_4F0C_8822_861C497EA100_.wvu.Rows" sId="1"/>
    <undo index="2" exp="area" ref3D="1" dr="$A$98:$XFD$110" dn="Z_CFB0A04F_563D_4D2B_BCD3_ACFCDC70E584_.wvu.Rows" sId="1"/>
    <undo index="1" exp="area" ref3D="1" dr="$A$7:$XFD$96" dn="Z_CFB0A04F_563D_4D2B_BCD3_ACFCDC70E584_.wvu.Rows" sId="1"/>
    <rfmt sheetId="1" xfDxf="1" sqref="A70:XFD70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0">
        <v>24110700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 t="inlineStr">
        <is>
          <t>Плата за гарантії, надані Верховною Радою Автономної Республіки Крим, міськими та обласними радами  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0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0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0">
        <f>D70/C70*100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70">
        <v>1.6E-2</v>
      </nc>
      <n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0">
        <v>2.4E-2</v>
      </nc>
      <n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">
        <f>SUM(H70-G70)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">
        <f>H70/G70*100</f>
      </nc>
      <n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463" sId="1">
    <oc r="G63">
      <f>G64+G70+G71+G72</f>
    </oc>
    <nc r="G63">
      <f>G64+G70</f>
    </nc>
  </rcc>
  <rcc rId="1464" sId="1">
    <oc r="C63">
      <f>C64+C70+C71</f>
    </oc>
    <nc r="C63">
      <f>C64+C70</f>
    </nc>
  </rcc>
  <rrc rId="1465" sId="1" ref="A71:XFD71" action="deleteRow">
    <undo index="3" exp="ref" v="1" dr="H71" r="H63" sId="1"/>
    <undo index="3" exp="ref" v="1" dr="D71" r="D63" sId="1"/>
    <undo index="2" exp="area" ref3D="1" dr="$A$232:$XFD$237" dn="Z_CFD58EC5_F475_4F0C_8822_861C497EA100_.wvu.Rows" sId="1"/>
    <undo index="1" exp="area" ref3D="1" dr="$A$227:$XFD$230" dn="Z_CFD58EC5_F475_4F0C_8822_861C497EA100_.wvu.Rows" sId="1"/>
    <undo index="2" exp="area" ref3D="1" dr="$A$97:$XFD$109" dn="Z_CFB0A04F_563D_4D2B_BCD3_ACFCDC70E584_.wvu.Rows" sId="1"/>
    <undo index="1" exp="area" ref3D="1" dr="$A$7:$XFD$95" dn="Z_CFB0A04F_563D_4D2B_BCD3_ACFCDC70E584_.wvu.Rows" sId="1"/>
    <rfmt sheetId="1" xfDxf="1" sqref="A71:XFD71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1">
        <v>24170000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" t="inlineStr">
        <is>
          <t xml:space="preserve">Надходження коштів пайової участі у розвитку інфраструктури населеного пункту 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1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1">
        <f>D71/C71*100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71">
        <v>364.99099999999999</v>
      </nc>
      <n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1">
        <f>SUM(H71-G71)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">
        <f>H71/G71*100</f>
      </nc>
      <n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466" sId="1">
    <oc r="D63">
      <f>D64+D70+#REF!</f>
    </oc>
    <nc r="D63">
      <f>D64+D70</f>
    </nc>
  </rcc>
  <rcc rId="1467" sId="1">
    <oc r="H63">
      <f>H64+H70+H71+H72</f>
    </oc>
    <nc r="H63">
      <f>H64+H70</f>
    </nc>
  </rcc>
  <rcv guid="{221AFC77-C97B-4D44-8163-7AA758A08BF9}" action="delete"/>
  <rdn rId="0" localSheetId="1" customView="1" name="Z_221AFC77_C97B_4D44_8163_7AA758A08BF9_.wvu.PrintArea" hidden="1" oldHidden="1">
    <formula>общее!$A$2:$J$283</formula>
    <oldFormula>общее!$A$2:$J$283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общее!$A$6:$J$296</formula>
    <oldFormula>общее!$A$6:$J$296</oldFormula>
  </rdn>
  <rcv guid="{221AFC77-C97B-4D44-8163-7AA758A08BF9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42.xml><?xml version="1.0" encoding="utf-8"?>
<revisions xmlns="http://schemas.openxmlformats.org/spreadsheetml/2006/main" xmlns:r="http://schemas.openxmlformats.org/officeDocument/2006/relationships">
  <rfmt sheetId="1" sqref="A52:XFD52" start="0" length="2147483647">
    <dxf>
      <font>
        <color theme="1"/>
      </font>
    </dxf>
  </rfmt>
  <rcc rId="1293" sId="1" numFmtId="4">
    <oc r="C78">
      <v>8.5000000000000006E-2</v>
    </oc>
    <nc r="C78">
      <v>8.5999999999999993E-2</v>
    </nc>
  </rcc>
  <rfmt sheetId="1" sqref="A1:XFD83">
    <dxf>
      <fill>
        <patternFill>
          <bgColor theme="0"/>
        </patternFill>
      </fill>
    </dxf>
  </rfmt>
  <rcc rId="1294" sId="1" numFmtId="4">
    <nc r="C86">
      <v>896.7</v>
    </nc>
  </rcc>
  <rcc rId="1295" sId="1" numFmtId="4">
    <oc r="D86">
      <v>3587.3</v>
    </oc>
    <nc r="D86">
      <v>986.8</v>
    </nc>
  </rcc>
  <rfmt sheetId="1" sqref="A86:XFD86">
    <dxf>
      <fill>
        <patternFill>
          <bgColor theme="0"/>
        </patternFill>
      </fill>
    </dxf>
  </rfmt>
  <rcc rId="1296" sId="1">
    <nc r="C85">
      <f>C86</f>
    </nc>
  </rcc>
  <rcc rId="1297" sId="1" numFmtId="4">
    <oc r="C88">
      <v>25000</v>
    </oc>
    <nc r="C88"/>
  </rcc>
  <rcc rId="1298" sId="1" numFmtId="4">
    <oc r="C89">
      <v>24182.720000000001</v>
    </oc>
    <nc r="C89"/>
  </rcc>
  <rcc rId="1299" sId="1" numFmtId="4">
    <oc r="C90">
      <v>9247.4269999999997</v>
    </oc>
    <nc r="C90"/>
  </rcc>
  <rcc rId="1300" sId="1" numFmtId="4">
    <oc r="C91">
      <v>778515.7</v>
    </oc>
    <nc r="C91">
      <v>202166.39999999999</v>
    </nc>
  </rcc>
  <rcc rId="1301" sId="1" numFmtId="4">
    <oc r="D91">
      <v>787661.1</v>
    </oc>
    <nc r="D91">
      <v>165169.5</v>
    </nc>
  </rcc>
  <rrc rId="1302" sId="1" ref="A88:XFD88" action="deleteRow">
    <undo index="0" exp="area" dr="G88:G94" r="G87" sId="1"/>
    <undo index="0" exp="ref" v="1" dr="D88" r="D87" sId="1"/>
    <undo index="0" exp="ref" v="1" dr="C88" r="C87" sId="1"/>
    <undo index="2" exp="area" ref3D="1" dr="$A$251:$XFD$256" dn="Z_CFD58EC5_F475_4F0C_8822_861C497EA100_.wvu.Rows" sId="1"/>
    <undo index="1" exp="area" ref3D="1" dr="$A$246:$XFD$249" dn="Z_CFD58EC5_F475_4F0C_8822_861C497EA100_.wvu.Rows" sId="1"/>
    <undo index="2" exp="area" ref3D="1" dr="$A$116:$XFD$128" dn="Z_CFB0A04F_563D_4D2B_BCD3_ACFCDC70E584_.wvu.Rows" sId="1"/>
    <undo index="1" exp="area" ref3D="1" dr="$A$7:$XFD$114" dn="Z_CFB0A04F_563D_4D2B_BCD3_ACFCDC70E584_.wvu.Rows" sId="1"/>
    <rfmt sheetId="1" xfDxf="1" sqref="A88:XFD88" start="0" length="0">
      <dxf>
        <font>
          <sz val="14"/>
        </font>
      </dxf>
    </rfmt>
    <rcc rId="0" sId="1" dxf="1">
      <nc r="A88">
        <v>41032300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 t="inlineStr">
        <is>
          <t>Субвенція з державного бюджету місцевим бюджетам на реалізацію інфраструктурних проектів та розвиток об'єктів соціально-культурної сфери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8">
        <f>D88-C88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8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3" sId="1" ref="A88:XFD88" action="deleteRow">
    <undo index="0" exp="area" dr="G88:G93" r="G87" sId="1"/>
    <undo index="1" exp="ref" v="1" dr="D88" r="D87" sId="1"/>
    <undo index="1" exp="ref" v="1" dr="C88" r="C87" sId="1"/>
    <undo index="2" exp="area" ref3D="1" dr="$A$250:$XFD$255" dn="Z_CFD58EC5_F475_4F0C_8822_861C497EA100_.wvu.Rows" sId="1"/>
    <undo index="1" exp="area" ref3D="1" dr="$A$245:$XFD$248" dn="Z_CFD58EC5_F475_4F0C_8822_861C497EA100_.wvu.Rows" sId="1"/>
    <undo index="2" exp="area" ref3D="1" dr="$A$115:$XFD$127" dn="Z_CFB0A04F_563D_4D2B_BCD3_ACFCDC70E584_.wvu.Rows" sId="1"/>
    <undo index="1" exp="area" ref3D="1" dr="$A$7:$XFD$113" dn="Z_CFB0A04F_563D_4D2B_BCD3_ACFCDC70E584_.wvu.Rows" sId="1"/>
    <rfmt sheetId="1" xfDxf="1" sqref="A88:XFD88" start="0" length="0">
      <dxf>
        <font>
          <sz val="14"/>
        </font>
      </dxf>
    </rfmt>
    <rcc rId="0" sId="1" dxf="1">
      <nc r="A88">
        <v>41032500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 t="inlineStr">
        <is>
          <t>Субвенція з державного бюджету місцевим бюджетам на розвиток комунальної інфраструктури, у тому числі на придбання комунальної техніки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8">
        <f>D88-C88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8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4" sId="1" ref="A88:XFD88" action="deleteRow">
    <undo index="0" exp="area" dr="G88:G92" r="G87" sId="1"/>
    <undo index="3" exp="ref" v="1" dr="D88" r="D87" sId="1"/>
    <undo index="3" exp="ref" v="1" dr="C88" r="C87" sId="1"/>
    <undo index="2" exp="area" ref3D="1" dr="$A$249:$XFD$254" dn="Z_CFD58EC5_F475_4F0C_8822_861C497EA100_.wvu.Rows" sId="1"/>
    <undo index="1" exp="area" ref3D="1" dr="$A$244:$XFD$247" dn="Z_CFD58EC5_F475_4F0C_8822_861C497EA100_.wvu.Rows" sId="1"/>
    <undo index="2" exp="area" ref3D="1" dr="$A$114:$XFD$126" dn="Z_CFB0A04F_563D_4D2B_BCD3_ACFCDC70E584_.wvu.Rows" sId="1"/>
    <undo index="1" exp="area" ref3D="1" dr="$A$7:$XFD$112" dn="Z_CFB0A04F_563D_4D2B_BCD3_ACFCDC70E584_.wvu.Rows" sId="1"/>
    <rfmt sheetId="1" xfDxf="1" sqref="A88:XFD88" start="0" length="0">
      <dxf>
        <font>
          <sz val="14"/>
        </font>
      </dxf>
    </rfmt>
    <rcc rId="0" sId="1" dxf="1">
      <nc r="A88">
        <v>41032700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 t="inlineStr">
        <is>
          <t>Субвенція з державного бюджету місцевим бюджетам на реалізацію програми "Спроможна школа для кращих результатів"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8">
        <f>D88-C88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8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05" sId="1">
    <oc r="C87">
      <f>#REF!+#REF!+#REF!+C88+C89+C90+C91</f>
    </oc>
    <nc r="C87">
      <f>C88</f>
    </nc>
  </rcc>
  <rcc rId="1306" sId="1">
    <oc r="D87">
      <f>#REF!+#REF!+#REF!+D88+D89+D90+D91</f>
    </oc>
    <nc r="D87">
      <f>D88</f>
    </nc>
  </rcc>
  <rrc rId="1307" sId="1" ref="A89:XFD89" action="deleteRow">
    <undo index="2" exp="area" ref3D="1" dr="$A$248:$XFD$253" dn="Z_CFD58EC5_F475_4F0C_8822_861C497EA100_.wvu.Rows" sId="1"/>
    <undo index="1" exp="area" ref3D="1" dr="$A$243:$XFD$246" dn="Z_CFD58EC5_F475_4F0C_8822_861C497EA100_.wvu.Rows" sId="1"/>
    <undo index="2" exp="area" ref3D="1" dr="$A$113:$XFD$125" dn="Z_CFB0A04F_563D_4D2B_BCD3_ACFCDC70E584_.wvu.Rows" sId="1"/>
    <undo index="1" exp="area" ref3D="1" dr="$A$7:$XFD$111" dn="Z_CFB0A04F_563D_4D2B_BCD3_ACFCDC70E584_.wvu.Rows" sId="1"/>
    <rfmt sheetId="1" xfDxf="1" sqref="A89:XFD89" start="0" length="0">
      <dxf>
        <font>
          <sz val="14"/>
        </font>
      </dxf>
    </rfmt>
    <rcc rId="0" sId="1" dxf="1">
      <nc r="A89">
        <v>41034500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Субвенція з державного бюджету місцевим бюджетам на здійснення заходів щодо соціально-економічного розвитку окремих територій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89">
        <v>58230.565000000002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9">
        <f>D89-C89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9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9">
        <v>1500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9">
        <f>SUM(H89-G89)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89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8" sId="1" ref="A89:XFD89" action="deleteRow">
    <undo index="2" exp="area" ref3D="1" dr="$A$247:$XFD$252" dn="Z_CFD58EC5_F475_4F0C_8822_861C497EA100_.wvu.Rows" sId="1"/>
    <undo index="1" exp="area" ref3D="1" dr="$A$242:$XFD$245" dn="Z_CFD58EC5_F475_4F0C_8822_861C497EA100_.wvu.Rows" sId="1"/>
    <undo index="2" exp="area" ref3D="1" dr="$A$112:$XFD$124" dn="Z_CFB0A04F_563D_4D2B_BCD3_ACFCDC70E584_.wvu.Rows" sId="1"/>
    <undo index="1" exp="area" ref3D="1" dr="$A$7:$XFD$110" dn="Z_CFB0A04F_563D_4D2B_BCD3_ACFCDC70E584_.wvu.Rows" sId="1"/>
    <rfmt sheetId="1" xfDxf="1" sqref="A89:XFD89" start="0" length="0">
      <dxf>
        <font>
          <sz val="14"/>
        </font>
      </dxf>
    </rfmt>
    <rcc rId="0" sId="1" dxf="1">
      <nc r="A89">
        <v>41034600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89">
        <v>4377.4009999999998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9">
        <f>D89-C89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9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9" sId="1" ref="A89:XFD89" action="deleteRow">
    <undo index="0" exp="area" dr="G88:G89" r="G87" sId="1"/>
    <undo index="2" exp="area" ref3D="1" dr="$A$246:$XFD$251" dn="Z_CFD58EC5_F475_4F0C_8822_861C497EA100_.wvu.Rows" sId="1"/>
    <undo index="1" exp="area" ref3D="1" dr="$A$241:$XFD$244" dn="Z_CFD58EC5_F475_4F0C_8822_861C497EA100_.wvu.Rows" sId="1"/>
    <undo index="2" exp="area" ref3D="1" dr="$A$111:$XFD$123" dn="Z_CFB0A04F_563D_4D2B_BCD3_ACFCDC70E584_.wvu.Rows" sId="1"/>
    <undo index="1" exp="area" ref3D="1" dr="$A$7:$XFD$109" dn="Z_CFB0A04F_563D_4D2B_BCD3_ACFCDC70E584_.wvu.Rows" sId="1"/>
    <rfmt sheetId="1" xfDxf="1" sqref="A89:XFD89" start="0" length="0">
      <dxf>
        <font>
          <sz val="14"/>
        </font>
      </dxf>
    </rfmt>
    <rcc rId="0" sId="1" dxf="1">
      <nc r="A89">
        <v>41035600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89">
        <v>2936.7080000000001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9">
        <f>D89-C89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9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0" sId="1" ref="A89:XFD89" action="deleteRow">
    <undo index="5" exp="ref" v="1" dr="D89" r="D84" sId="1"/>
    <undo index="2" exp="area" ref3D="1" dr="$A$245:$XFD$250" dn="Z_CFD58EC5_F475_4F0C_8822_861C497EA100_.wvu.Rows" sId="1"/>
    <undo index="1" exp="area" ref3D="1" dr="$A$240:$XFD$243" dn="Z_CFD58EC5_F475_4F0C_8822_861C497EA100_.wvu.Rows" sId="1"/>
    <undo index="2" exp="area" ref3D="1" dr="$A$110:$XFD$122" dn="Z_CFB0A04F_563D_4D2B_BCD3_ACFCDC70E584_.wvu.Rows" sId="1"/>
    <undo index="1" exp="area" ref3D="1" dr="$A$7:$XFD$108" dn="Z_CFB0A04F_563D_4D2B_BCD3_ACFCDC70E584_.wvu.Rows" sId="1"/>
    <rfmt sheetId="1" xfDxf="1" sqref="A89:XFD89" start="0" length="0">
      <dxf>
        <font>
          <sz val="14"/>
        </font>
      </dxf>
    </rfmt>
    <rcc rId="0" sId="1" dxf="1" numFmtId="4">
      <nc r="A89">
        <v>41040000</v>
      </nc>
      <ndxf>
        <font>
          <sz val="14"/>
          <name val="Times New Roman"/>
          <scheme val="none"/>
        </font>
        <numFmt numFmtId="1" formatCode="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Дотації  з місцевих бюджетів іншим місцевим бюджетам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9">
        <f>D90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9">
        <f>D89-C89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9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1" sId="1" ref="A89:XFD89" action="deleteRow">
    <undo index="2" exp="area" ref3D="1" dr="$A$244:$XFD$249" dn="Z_CFD58EC5_F475_4F0C_8822_861C497EA100_.wvu.Rows" sId="1"/>
    <undo index="1" exp="area" ref3D="1" dr="$A$239:$XFD$242" dn="Z_CFD58EC5_F475_4F0C_8822_861C497EA100_.wvu.Rows" sId="1"/>
    <undo index="2" exp="area" ref3D="1" dr="$A$109:$XFD$121" dn="Z_CFB0A04F_563D_4D2B_BCD3_ACFCDC70E584_.wvu.Rows" sId="1"/>
    <undo index="1" exp="area" ref3D="1" dr="$A$7:$XFD$107" dn="Z_CFB0A04F_563D_4D2B_BCD3_ACFCDC70E584_.wvu.Rows" sId="1"/>
    <rfmt sheetId="1" xfDxf="1" sqref="A89:XFD89" start="0" length="0">
      <dxf>
        <font>
          <sz val="14"/>
        </font>
      </dxf>
    </rfmt>
    <rcc rId="0" sId="1" dxf="1" numFmtId="4">
      <nc r="A89">
        <v>41040400</v>
      </nc>
      <ndxf>
        <font>
          <sz val="14"/>
          <name val="Times New Roman"/>
          <scheme val="none"/>
        </font>
        <numFmt numFmtId="1" formatCode="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Інші дотації з місцевого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D89">
        <v>1010.921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9">
        <f>D89-C89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9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12" sId="1" numFmtId="4">
    <oc r="C90">
      <v>2429.0740000000001</v>
    </oc>
    <nc r="C90"/>
  </rcc>
  <rcc rId="1313" sId="1" numFmtId="4">
    <oc r="C93">
      <v>14588.467000000001</v>
    </oc>
    <nc r="C93"/>
  </rcc>
  <rcc rId="1314" sId="1" numFmtId="4">
    <oc r="C92">
      <v>20321.348000000002</v>
    </oc>
    <nc r="C92"/>
  </rcc>
  <rcc rId="1315" sId="1" numFmtId="4">
    <oc r="C91">
      <v>1063.509</v>
    </oc>
    <nc r="C91"/>
  </rcc>
  <rrc rId="1316" sId="1" ref="A90:XFD90" action="deleteRow">
    <undo index="0" exp="area" dr="G90:G101" r="G89" sId="1"/>
    <undo index="0" exp="area" dr="D90:D101" r="D89" sId="1"/>
    <undo index="0" exp="area" dr="C90:C101" r="C89" sId="1"/>
    <undo index="2" exp="area" ref3D="1" dr="$A$243:$XFD$248" dn="Z_CFD58EC5_F475_4F0C_8822_861C497EA100_.wvu.Rows" sId="1"/>
    <undo index="1" exp="area" ref3D="1" dr="$A$238:$XFD$241" dn="Z_CFD58EC5_F475_4F0C_8822_861C497EA100_.wvu.Rows" sId="1"/>
    <undo index="2" exp="area" ref3D="1" dr="$A$108:$XFD$120" dn="Z_CFB0A04F_563D_4D2B_BCD3_ACFCDC70E584_.wvu.Rows" sId="1"/>
    <undo index="1" exp="area" ref3D="1" dr="$A$7:$XFD$106" dn="Z_CFB0A04F_563D_4D2B_BCD3_ACFCDC70E584_.wvu.Rows" sId="1"/>
    <rfmt sheetId="1" xfDxf="1" sqref="A90:XFD90" start="0" length="0">
      <dxf>
        <font>
          <sz val="14"/>
        </font>
      </dxf>
    </rfmt>
    <rcc rId="0" sId="1" dxf="1">
      <nc r="A90">
        <v>41050400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Субвенція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0">
        <f>D90-C90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0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7" sId="1" ref="A90:XFD90" action="deleteRow">
    <undo index="0" exp="area" dr="G90:G100" r="G89" sId="1"/>
    <undo index="0" exp="area" dr="D90:D100" r="D89" sId="1"/>
    <undo index="0" exp="area" dr="C90:C100" r="C89" sId="1"/>
    <undo index="2" exp="area" ref3D="1" dr="$A$242:$XFD$247" dn="Z_CFD58EC5_F475_4F0C_8822_861C497EA100_.wvu.Rows" sId="1"/>
    <undo index="1" exp="area" ref3D="1" dr="$A$237:$XFD$240" dn="Z_CFD58EC5_F475_4F0C_8822_861C497EA100_.wvu.Rows" sId="1"/>
    <undo index="2" exp="area" ref3D="1" dr="$A$107:$XFD$119" dn="Z_CFB0A04F_563D_4D2B_BCD3_ACFCDC70E584_.wvu.Rows" sId="1"/>
    <undo index="1" exp="area" ref3D="1" dr="$A$7:$XFD$105" dn="Z_CFB0A04F_563D_4D2B_BCD3_ACFCDC70E584_.wvu.Rows" sId="1"/>
    <rfmt sheetId="1" xfDxf="1" sqref="A90:XFD90" start="0" length="0">
      <dxf>
        <font>
          <sz val="14"/>
        </font>
      </dxf>
    </rfmt>
    <rcc rId="0" sId="1" dxf="1">
      <nc r="A90">
        <v>41050500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r>
      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      </r>
          <r>
            <rPr>
              <u/>
              <sz val="14"/>
              <rFont val="Times New Roman"/>
              <family val="1"/>
              <charset val="204"/>
            </rPr>
            <t>абзаці першому</t>
          </r>
          <r>
            <rPr>
              <sz val="14"/>
              <rFont val="Times New Roman"/>
              <family val="1"/>
              <charset val="204"/>
            </rPr>
      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      </r>
          <r>
            <rPr>
              <u/>
              <sz val="14"/>
              <rFont val="Times New Roman"/>
              <family val="1"/>
              <charset val="204"/>
            </rPr>
            <t>пунктом 7</t>
          </r>
          <r>
            <rPr>
              <sz val="14"/>
              <rFont val="Times New Roman"/>
              <family val="1"/>
              <charset val="204"/>
            </rPr>
      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  </r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0">
        <f>D90-C90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0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8" sId="1" ref="A90:XFD90" action="deleteRow">
    <undo index="0" exp="area" dr="G90:G99" r="G89" sId="1"/>
    <undo index="0" exp="area" dr="D90:D99" r="D89" sId="1"/>
    <undo index="0" exp="area" dr="C90:C99" r="C89" sId="1"/>
    <undo index="2" exp="area" ref3D="1" dr="$A$241:$XFD$246" dn="Z_CFD58EC5_F475_4F0C_8822_861C497EA100_.wvu.Rows" sId="1"/>
    <undo index="1" exp="area" ref3D="1" dr="$A$236:$XFD$239" dn="Z_CFD58EC5_F475_4F0C_8822_861C497EA100_.wvu.Rows" sId="1"/>
    <undo index="2" exp="area" ref3D="1" dr="$A$106:$XFD$118" dn="Z_CFB0A04F_563D_4D2B_BCD3_ACFCDC70E584_.wvu.Rows" sId="1"/>
    <undo index="1" exp="area" ref3D="1" dr="$A$7:$XFD$104" dn="Z_CFB0A04F_563D_4D2B_BCD3_ACFCDC70E584_.wvu.Rows" sId="1"/>
    <rfmt sheetId="1" xfDxf="1" sqref="A90:XFD90" start="0" length="0">
      <dxf>
        <font>
          <sz val="14"/>
        </font>
      </dxf>
    </rfmt>
    <rcc rId="0" sId="1" dxf="1">
      <nc r="A90">
        <v>41050600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0">
        <f>D90-C90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0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9" sId="1" ref="A90:XFD90" action="deleteRow">
    <undo index="0" exp="area" dr="G90:G98" r="G89" sId="1"/>
    <undo index="0" exp="area" dr="D90:D98" r="D89" sId="1"/>
    <undo index="0" exp="area" dr="C90:C98" r="C89" sId="1"/>
    <undo index="2" exp="area" ref3D="1" dr="$A$240:$XFD$245" dn="Z_CFD58EC5_F475_4F0C_8822_861C497EA100_.wvu.Rows" sId="1"/>
    <undo index="1" exp="area" ref3D="1" dr="$A$235:$XFD$238" dn="Z_CFD58EC5_F475_4F0C_8822_861C497EA100_.wvu.Rows" sId="1"/>
    <undo index="2" exp="area" ref3D="1" dr="$A$105:$XFD$117" dn="Z_CFB0A04F_563D_4D2B_BCD3_ACFCDC70E584_.wvu.Rows" sId="1"/>
    <undo index="1" exp="area" ref3D="1" dr="$A$7:$XFD$103" dn="Z_CFB0A04F_563D_4D2B_BCD3_ACFCDC70E584_.wvu.Rows" sId="1"/>
    <rfmt sheetId="1" xfDxf="1" sqref="A90:XFD90" start="0" length="0">
      <dxf>
        <font>
          <sz val="14"/>
        </font>
      </dxf>
    </rfmt>
    <rcc rId="0" sId="1" dxf="1">
      <nc r="A90">
        <v>41050900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0">
        <f>D90-C90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0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20" sId="1" numFmtId="4">
    <oc r="C90">
      <v>10365.566000000001</v>
    </oc>
    <nc r="C90">
      <v>2397.8760000000002</v>
    </nc>
  </rcc>
  <rcc rId="1321" sId="1" numFmtId="4">
    <oc r="D90">
      <v>9584.616</v>
    </oc>
    <nc r="D90">
      <v>2937.346</v>
    </nc>
  </rcc>
  <rcc rId="1322" sId="1" numFmtId="4">
    <oc r="C91">
      <v>5429.1909999999998</v>
    </oc>
    <nc r="C91"/>
  </rcc>
  <rcc rId="1323" sId="1" numFmtId="4">
    <nc r="D91">
      <v>1032.279</v>
    </nc>
  </rcc>
  <rrc rId="1324" sId="1" ref="A92:XFD92" action="deleteRow">
    <undo index="2" exp="area" ref3D="1" dr="$A$239:$XFD$244" dn="Z_CFD58EC5_F475_4F0C_8822_861C497EA100_.wvu.Rows" sId="1"/>
    <undo index="1" exp="area" ref3D="1" dr="$A$234:$XFD$237" dn="Z_CFD58EC5_F475_4F0C_8822_861C497EA100_.wvu.Rows" sId="1"/>
    <undo index="2" exp="area" ref3D="1" dr="$A$104:$XFD$116" dn="Z_CFB0A04F_563D_4D2B_BCD3_ACFCDC70E584_.wvu.Rows" sId="1"/>
    <undo index="1" exp="area" ref3D="1" dr="$A$7:$XFD$102" dn="Z_CFB0A04F_563D_4D2B_BCD3_ACFCDC70E584_.wvu.Rows" sId="1"/>
    <rfmt sheetId="1" xfDxf="1" sqref="A92:XFD92" start="0" length="0">
      <dxf>
        <font>
          <sz val="14"/>
        </font>
      </dxf>
    </rfmt>
    <rcc rId="0" sId="1" dxf="1">
      <nc r="A92" t="inlineStr">
        <is>
          <t>41051400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2">
        <v>6589.5389999999998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2">
        <f>D92-C92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2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5" sId="1" ref="A92:XFD92" action="deleteRow">
    <undo index="2" exp="area" ref3D="1" dr="$A$238:$XFD$243" dn="Z_CFD58EC5_F475_4F0C_8822_861C497EA100_.wvu.Rows" sId="1"/>
    <undo index="1" exp="area" ref3D="1" dr="$A$233:$XFD$236" dn="Z_CFD58EC5_F475_4F0C_8822_861C497EA100_.wvu.Rows" sId="1"/>
    <undo index="2" exp="area" ref3D="1" dr="$A$103:$XFD$115" dn="Z_CFB0A04F_563D_4D2B_BCD3_ACFCDC70E584_.wvu.Rows" sId="1"/>
    <undo index="1" exp="area" ref3D="1" dr="$A$7:$XFD$101" dn="Z_CFB0A04F_563D_4D2B_BCD3_ACFCDC70E584_.wvu.Rows" sId="1"/>
    <rfmt sheetId="1" xfDxf="1" sqref="A92:XFD92" start="0" length="0">
      <dxf>
        <font>
          <sz val="14"/>
        </font>
      </dxf>
    </rfmt>
    <rcc rId="0" sId="1" dxf="1">
      <nc r="A92" t="inlineStr">
        <is>
          <t>41051700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періоду.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2">
        <v>3690.8820000000001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2">
        <f>D92-C92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2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6" sId="1" ref="A92:XFD92" action="deleteRow">
    <undo index="2" exp="area" ref3D="1" dr="$A$237:$XFD$242" dn="Z_CFD58EC5_F475_4F0C_8822_861C497EA100_.wvu.Rows" sId="1"/>
    <undo index="1" exp="area" ref3D="1" dr="$A$232:$XFD$235" dn="Z_CFD58EC5_F475_4F0C_8822_861C497EA100_.wvu.Rows" sId="1"/>
    <undo index="2" exp="area" ref3D="1" dr="$A$102:$XFD$114" dn="Z_CFB0A04F_563D_4D2B_BCD3_ACFCDC70E584_.wvu.Rows" sId="1"/>
    <undo index="1" exp="area" ref3D="1" dr="$A$7:$XFD$100" dn="Z_CFB0A04F_563D_4D2B_BCD3_ACFCDC70E584_.wvu.Rows" sId="1"/>
    <rfmt sheetId="1" xfDxf="1" sqref="A92:XFD92" start="0" length="0">
      <dxf>
        <font>
          <sz val="14"/>
        </font>
      </dxf>
    </rfmt>
    <rcc rId="0" sId="1" dxf="1">
      <nc r="A92" t="inlineStr">
        <is>
          <t>41052600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2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2">
        <v>243.40199999999999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2">
        <f>SUM(H92-G92)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2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7" sId="1" ref="A92:XFD92" action="deleteRow">
    <undo index="2" exp="area" ref3D="1" dr="$A$236:$XFD$241" dn="Z_CFD58EC5_F475_4F0C_8822_861C497EA100_.wvu.Rows" sId="1"/>
    <undo index="1" exp="area" ref3D="1" dr="$A$231:$XFD$234" dn="Z_CFD58EC5_F475_4F0C_8822_861C497EA100_.wvu.Rows" sId="1"/>
    <undo index="2" exp="area" ref3D="1" dr="$A$101:$XFD$113" dn="Z_CFB0A04F_563D_4D2B_BCD3_ACFCDC70E584_.wvu.Rows" sId="1"/>
    <undo index="1" exp="area" ref3D="1" dr="$A$7:$XFD$99" dn="Z_CFB0A04F_563D_4D2B_BCD3_ACFCDC70E584_.wvu.Rows" sId="1"/>
    <rfmt sheetId="1" xfDxf="1" sqref="A92:XFD92" start="0" length="0">
      <dxf>
        <font>
          <sz val="14"/>
        </font>
      </dxf>
    </rfmt>
    <rcc rId="0" sId="1" dxf="1">
      <nc r="A92" t="inlineStr">
        <is>
          <t>41052900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r>
            <t>Субвенція з місцевого бюджету на погашення заборгованості з різниці в тарифах, що підлягає урегулюванню згідно із </t>
          </r>
          <r>
            <rPr>
              <u/>
              <sz val="14"/>
              <rFont val="Times New Roman"/>
              <family val="1"/>
              <charset val="204"/>
            </rPr>
            <t>Законом України</t>
          </r>
          <r>
            <rPr>
              <sz val="14"/>
              <rFont val="Times New Roman"/>
              <family val="1"/>
              <charset val="204"/>
            </rPr>
            <t> 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відповідної субвенції з державного бюджету</t>
          </r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2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2">
        <v>369346.22899999999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2">
        <f>SUM(H92-G92)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2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28" sId="1" numFmtId="4">
    <oc r="C92">
      <v>10203.079</v>
    </oc>
    <nc r="C92">
      <v>2451.511</v>
    </nc>
  </rcc>
  <rcc rId="1329" sId="1" numFmtId="4">
    <oc r="D92">
      <v>6974.0569999999998</v>
    </oc>
    <nc r="D92">
      <v>1992.8219999999999</v>
    </nc>
  </rcc>
  <rrc rId="1330" sId="1" ref="A93:XFD93" action="deleteRow">
    <undo index="0" exp="area" dr="G90:G93" r="G89" sId="1"/>
    <undo index="0" exp="area" dr="D90:D93" r="D89" sId="1"/>
    <undo index="0" exp="area" dr="C90:C93" r="C89" sId="1"/>
    <undo index="2" exp="area" ref3D="1" dr="$A$235:$XFD$240" dn="Z_CFD58EC5_F475_4F0C_8822_861C497EA100_.wvu.Rows" sId="1"/>
    <undo index="1" exp="area" ref3D="1" dr="$A$230:$XFD$233" dn="Z_CFD58EC5_F475_4F0C_8822_861C497EA100_.wvu.Rows" sId="1"/>
    <undo index="2" exp="area" ref3D="1" dr="$A$100:$XFD$112" dn="Z_CFB0A04F_563D_4D2B_BCD3_ACFCDC70E584_.wvu.Rows" sId="1"/>
    <undo index="1" exp="area" ref3D="1" dr="$A$7:$XFD$98" dn="Z_CFB0A04F_563D_4D2B_BCD3_ACFCDC70E584_.wvu.Rows" sId="1"/>
    <rfmt sheetId="1" xfDxf="1" sqref="A93:XFD93" start="0" length="0">
      <dxf>
        <font>
          <sz val="14"/>
        </font>
      </dxf>
    </rfmt>
    <rcc rId="0" sId="1" dxf="1">
      <nc r="A93" t="inlineStr">
        <is>
          <t>41055000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" t="inlineStr">
        <is>
      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3">
        <v>20095.083999999999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3">
        <f>D93-C93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3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3">
        <v>7500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3">
        <f>SUM(H93-G93)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3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31" sId="1">
    <oc r="D84">
      <f>D87+D89+D85+#REF!</f>
    </oc>
    <nc r="D84">
      <f>D87+D89+D85</f>
    </nc>
  </rcc>
  <rfmt sheetId="1" sqref="A84:XFD93">
    <dxf>
      <fill>
        <patternFill>
          <bgColor theme="0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24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4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5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1190" sId="1" numFmtId="4">
    <oc r="D52">
      <v>4.2999999999999997E-2</v>
    </oc>
    <nc r="D52">
      <v>4.2000000000000003E-2</v>
    </nc>
  </rcc>
  <rcc rId="1191" sId="1" odxf="1" dxf="1">
    <nc r="E52">
      <f>D52-C52</f>
    </nc>
    <odxf>
      <font>
        <sz val="14"/>
        <color rgb="FFFF0000"/>
        <name val="Times New Roman"/>
        <scheme val="none"/>
      </font>
    </odxf>
    <ndxf>
      <font>
        <sz val="14"/>
        <color rgb="FFFF0000"/>
        <name val="Times New Roman"/>
        <scheme val="none"/>
      </font>
    </ndxf>
  </rcc>
  <rcc rId="1192" sId="1" odxf="1" dxf="1">
    <nc r="F52">
      <f>D52/C52*100</f>
    </nc>
    <odxf>
      <font>
        <sz val="14"/>
        <color rgb="FFFF0000"/>
        <name val="Times New Roman"/>
        <scheme val="none"/>
      </font>
    </odxf>
    <ndxf>
      <font>
        <sz val="14"/>
        <color rgb="FFFF0000"/>
        <name val="Times New Roman"/>
        <scheme val="none"/>
      </font>
    </ndxf>
  </rcc>
  <rfmt sheetId="1" sqref="B52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193" sId="1" xfDxf="1" dxf="1">
    <nc r="B52" t="inlineStr">
      <is>
        <t>Адміністративні штрафи за адміністративні правопорушення у сфері забезпечення безпеки дорожнього руху, зафіксовані в автоматичному режимі</t>
      </is>
    </nc>
    <ndxf>
      <font>
        <sz val="12"/>
        <color rgb="FF333333"/>
        <name val="Times New Roman"/>
        <scheme val="none"/>
      </font>
    </ndxf>
  </rcc>
  <rfmt sheetId="1" sqref="B52">
    <dxf>
      <alignment wrapText="1" readingOrder="0"/>
    </dxf>
  </rfmt>
  <rfmt sheetId="1" sqref="B52" start="0" length="2147483647">
    <dxf>
      <font>
        <sz val="14"/>
      </font>
    </dxf>
  </rfmt>
  <rfmt sheetId="1" sqref="B52">
    <dxf>
      <fill>
        <patternFill patternType="solid">
          <bgColor theme="1"/>
        </patternFill>
      </fill>
    </dxf>
  </rfmt>
  <rfmt sheetId="1" sqref="B52">
    <dxf>
      <fill>
        <patternFill>
          <bgColor theme="0"/>
        </patternFill>
      </fill>
    </dxf>
  </rfmt>
  <rfmt sheetId="1" sqref="B52" start="0" length="2147483647">
    <dxf>
      <font>
        <color theme="1"/>
      </font>
    </dxf>
  </rfmt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6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7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7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1147" sId="1" numFmtId="4">
    <oc r="C37">
      <v>1703.9760000000001</v>
    </oc>
    <nc r="C37">
      <v>133.99100000000001</v>
    </nc>
  </rcc>
  <rcc rId="1148" sId="1" numFmtId="4">
    <oc r="C38">
      <v>1534.9359999999999</v>
    </oc>
    <nc r="C38">
      <v>302.35599999999999</v>
    </nc>
  </rcc>
  <rcc rId="1149" sId="1" numFmtId="4">
    <oc r="D37">
      <v>162.14099999999999</v>
    </oc>
    <nc r="D37">
      <v>25.815000000000001</v>
    </nc>
  </rcc>
  <rcc rId="1150" sId="1" numFmtId="4">
    <oc r="D38">
      <v>401.298</v>
    </oc>
    <nc r="D38">
      <v>8.3949999999999996</v>
    </nc>
  </rcc>
  <rcc rId="1151" sId="1" numFmtId="4">
    <oc r="C40">
      <v>95251.288</v>
    </oc>
    <nc r="C40">
      <v>26785.826000000001</v>
    </nc>
  </rcc>
  <rcc rId="1152" sId="1" numFmtId="4">
    <oc r="C41">
      <v>422283.60700000002</v>
    </oc>
    <nc r="C41">
      <v>120641.26300000001</v>
    </nc>
  </rcc>
  <rcc rId="1153" sId="1">
    <nc r="F42">
      <f>D42/C42*100</f>
    </nc>
  </rcc>
  <rcc rId="1154" sId="1" numFmtId="4">
    <nc r="C42">
      <v>0.11600000000000001</v>
    </nc>
  </rcc>
  <rcc rId="1155" sId="1" numFmtId="4">
    <oc r="D40">
      <v>105368.02499999999</v>
    </oc>
    <nc r="D40">
      <v>31817.879000000001</v>
    </nc>
  </rcc>
  <rcc rId="1156" sId="1" numFmtId="4">
    <oc r="D41">
      <v>365823.56599999999</v>
    </oc>
    <nc r="D41">
      <v>93710.808999999994</v>
    </nc>
  </rcc>
  <rcc rId="1157" sId="1" numFmtId="4">
    <oc r="D42">
      <v>33.335000000000001</v>
    </oc>
    <nc r="D42"/>
  </rcc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c rId="1242" sId="1">
    <oc r="C61">
      <f>C62+C63+C64</f>
    </oc>
    <nc r="C61">
      <f>C62+C64</f>
    </nc>
  </rcc>
  <rrc rId="1243" sId="1" ref="A63:XFD63" action="deleteRow">
    <undo index="1" exp="ref" v="1" dr="D63" r="D61" sId="1"/>
    <undo index="2" exp="area" ref3D="1" dr="$A$252:$XFD$257" dn="Z_CFD58EC5_F475_4F0C_8822_861C497EA100_.wvu.Rows" sId="1"/>
    <undo index="1" exp="area" ref3D="1" dr="$A$247:$XFD$250" dn="Z_CFD58EC5_F475_4F0C_8822_861C497EA100_.wvu.Rows" sId="1"/>
    <undo index="2" exp="area" ref3D="1" dr="$A$117:$XFD$129" dn="Z_CFB0A04F_563D_4D2B_BCD3_ACFCDC70E584_.wvu.Rows" sId="1"/>
    <undo index="1" exp="area" ref3D="1" dr="$A$7:$XFD$115" dn="Z_CFB0A04F_563D_4D2B_BCD3_ACFCDC70E584_.wvu.Rows" sId="1"/>
    <rfmt sheetId="1" xfDxf="1" sqref="A63:XFD63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63">
        <v>22090200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Державне мито, не віднесене до інших категорій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3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3">
        <f>D63-C63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3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244" sId="1">
    <oc r="D61">
      <f>D62+#REF!+D63</f>
    </oc>
    <nc r="D61">
      <f>D62+D63</f>
    </nc>
  </rcc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0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3011.xml><?xml version="1.0" encoding="utf-8"?>
<revisions xmlns="http://schemas.openxmlformats.org/spreadsheetml/2006/main" xmlns:r="http://schemas.openxmlformats.org/officeDocument/2006/relationships">
  <rcc rId="1286" sId="1" numFmtId="4">
    <oc r="C63">
      <v>41.933</v>
    </oc>
    <nc r="C63">
      <v>41.932000000000002</v>
    </nc>
  </rcc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30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30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021.xml><?xml version="1.0" encoding="utf-8"?>
<revisions xmlns="http://schemas.openxmlformats.org/spreadsheetml/2006/main" xmlns:r="http://schemas.openxmlformats.org/officeDocument/2006/relationships">
  <rcc rId="1514" sId="1">
    <oc r="F43">
      <f>D43/C43*100</f>
    </oc>
    <nc r="F43"/>
  </rcc>
  <rcc rId="1515" sId="1">
    <oc r="F47">
      <f>D47/C47*100</f>
    </oc>
    <nc r="F47"/>
  </rcc>
  <rcc rId="1516" sId="1">
    <oc r="F50">
      <f>D50/C50*100</f>
    </oc>
    <nc r="F50"/>
  </rcc>
  <rcc rId="1517" sId="1">
    <oc r="F51">
      <f>D51/C51*100</f>
    </oc>
    <nc r="F51"/>
  </rcc>
  <rcc rId="1518" sId="1">
    <oc r="F66">
      <f>D66/C66*100</f>
    </oc>
    <nc r="F66"/>
  </rcc>
  <rcc rId="1519" sId="1">
    <oc r="F67">
      <f>D67/C67*100</f>
    </oc>
    <nc r="F67"/>
  </rcc>
  <rcc rId="1520" sId="1">
    <oc r="F68">
      <f>D68/C68*100</f>
    </oc>
    <nc r="F68"/>
  </rcc>
  <rcc rId="1521" sId="1">
    <oc r="F70">
      <f>D70/C70*100</f>
    </oc>
    <nc r="F70"/>
  </rcc>
  <rcc rId="1522" sId="1">
    <oc r="F71">
      <f>D71/C71*100</f>
    </oc>
    <nc r="F71"/>
  </rcc>
  <rcc rId="1523" sId="1">
    <oc r="F75">
      <f>D75/C75*100</f>
    </oc>
    <nc r="F75"/>
  </rcc>
  <rcc rId="1524" sId="1">
    <oc r="F84">
      <f>D84/C84*100</f>
    </oc>
    <nc r="F84"/>
  </rcc>
  <rcc rId="1525" sId="1">
    <oc r="I80">
      <f>SUM(H80-G80)</f>
    </oc>
    <nc r="I80"/>
  </rcc>
  <rcc rId="1526" sId="1">
    <oc r="I82">
      <f>SUM(H82-G82)</f>
    </oc>
    <nc r="I82"/>
  </rcc>
  <rcc rId="1527" sId="1">
    <oc r="I73">
      <f>SUM(H73-G73)</f>
    </oc>
    <nc r="I73"/>
  </rcc>
  <rcc rId="1528" sId="1">
    <oc r="I66">
      <f>SUM(H66-G66)</f>
    </oc>
    <nc r="I66"/>
  </rcc>
  <rcc rId="1529" sId="1">
    <oc r="I77">
      <f>SUM(H77-G77)</f>
    </oc>
    <nc r="I77"/>
  </rcc>
  <rcc rId="1530" sId="1">
    <oc r="F72">
      <f>D72/C72*100</f>
    </oc>
    <nc r="F72"/>
  </rcc>
  <rcc rId="1531" sId="1">
    <oc r="F73">
      <f>D73/C73*100</f>
    </oc>
    <nc r="F73"/>
  </rcc>
  <rcc rId="1532" sId="1">
    <oc r="F74">
      <f>D74/C74*100</f>
    </oc>
    <nc r="F74"/>
  </rcc>
  <rcc rId="1533" sId="1">
    <oc r="D72">
      <f>D73</f>
    </oc>
    <nc r="D72"/>
  </rcc>
  <rcc rId="1534" sId="1">
    <oc r="D73">
      <f>D74</f>
    </oc>
    <nc r="D73"/>
  </rcc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0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1758" sId="1">
    <oc r="J264">
      <f>SUM(H264/G264*100)</f>
    </oc>
    <nc r="J264" t="inlineStr">
      <is>
        <t>в 13,5 р.б.</t>
      </is>
    </nc>
  </rcc>
  <rcc rId="1759" sId="1">
    <oc r="F270">
      <f>SUM(D270/C270*100)</f>
    </oc>
    <nc r="F270"/>
  </rcc>
  <rcc rId="1760" sId="1">
    <oc r="F271">
      <f>SUM(D271/C271*100)</f>
    </oc>
    <nc r="F271"/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общее!$A$2:$J$283</formula>
    <oldFormula>общее!$A$2:$J$283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общее!$A$6:$J$296</formula>
    <oldFormula>общее!$A$6:$J$296</oldFormula>
  </rdn>
  <rcv guid="{221AFC77-C97B-4D44-8163-7AA758A08BF9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3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общее!$A$2:$J$283</formula>
    <oldFormula>общее!$A$2:$J$283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общее!$A$6:$J$296</formula>
    <oldFormula>общее!$A$6:$J$296</oldFormula>
  </rdn>
  <rcv guid="{221AFC77-C97B-4D44-8163-7AA758A08BF9}" action="add"/>
</revisions>
</file>

<file path=xl/revisions/revisionLog13311.xml><?xml version="1.0" encoding="utf-8"?>
<revisions xmlns="http://schemas.openxmlformats.org/spreadsheetml/2006/main" xmlns:r="http://schemas.openxmlformats.org/officeDocument/2006/relationships">
  <rcc rId="1359" sId="1" numFmtId="4">
    <oc r="G43">
      <v>916.221</v>
    </oc>
    <nc r="G43">
      <v>226.524</v>
    </nc>
  </rcc>
  <rcc rId="1360" sId="1" numFmtId="4">
    <oc r="H43">
      <v>407.81599999999997</v>
    </oc>
    <nc r="H43">
      <v>154.852</v>
    </nc>
  </rcc>
  <rcc rId="1361" sId="1" numFmtId="4">
    <oc r="G44">
      <v>-0.29499999999999998</v>
    </oc>
    <nc r="G44"/>
  </rcc>
  <rrc rId="1362" sId="1" ref="A44:XFD44" action="deleteRow">
    <undo index="1" exp="ref" v="1" dr="H44" r="H8" sId="1"/>
    <undo index="1" exp="ref" v="1" dr="G44" r="G8" sId="1"/>
    <undo index="2" exp="area" ref3D="1" dr="$A$234:$XFD$239" dn="Z_CFD58EC5_F475_4F0C_8822_861C497EA100_.wvu.Rows" sId="1"/>
    <undo index="1" exp="area" ref3D="1" dr="$A$229:$XFD$232" dn="Z_CFD58EC5_F475_4F0C_8822_861C497EA100_.wvu.Rows" sId="1"/>
    <undo index="2" exp="area" ref3D="1" dr="$A$99:$XFD$111" dn="Z_CFB0A04F_563D_4D2B_BCD3_ACFCDC70E584_.wvu.Rows" sId="1"/>
    <undo index="1" exp="area" ref3D="1" dr="$A$7:$XFD$97" dn="Z_CFB0A04F_563D_4D2B_BCD3_ACFCDC70E584_.wvu.Rows" sId="1"/>
    <rfmt sheetId="1" xfDxf="1" sqref="A44:XFD44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44">
        <v>19050000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" t="inlineStr">
        <is>
          <t>Збір за забруднення навколишнього природного середовища  </t>
        </is>
      </nc>
      <ndxf>
        <font>
          <sz val="14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4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63" sId="1">
    <oc r="G8">
      <f>G43+#REF!</f>
    </oc>
    <nc r="G8">
      <f>G43</f>
    </nc>
  </rcc>
  <rcc rId="1364" sId="1">
    <oc r="H8">
      <f>H43+#REF!</f>
    </oc>
    <nc r="H8">
      <f>H43</f>
    </nc>
  </rcc>
  <rcc rId="1365" sId="1" odxf="1" dxf="1">
    <oc r="F9">
      <f>D9/C9*100</f>
    </oc>
    <nc r="F9">
      <f>D9/C9*100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66" sId="1" odxf="1" dxf="1">
    <oc r="F10">
      <f>D10/C10*100</f>
    </oc>
    <nc r="F10">
      <f>D10/C10*100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67" sId="1" odxf="1" dxf="1">
    <oc r="F11">
      <f>D11/C11*100</f>
    </oc>
    <nc r="F11">
      <f>D11/C11*100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68" sId="1" odxf="1" dxf="1">
    <oc r="F12">
      <f>D12/C12*100</f>
    </oc>
    <nc r="F12">
      <f>D12/C12*100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69" sId="1" odxf="1" dxf="1">
    <oc r="F13">
      <f>D13/C13*100</f>
    </oc>
    <nc r="F13">
      <f>D13/C13*100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0" sId="1" odxf="1" dxf="1">
    <oc r="F14">
      <f>D14/C14*100</f>
    </oc>
    <nc r="F14">
      <f>D14/C14*100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1" sId="1" odxf="1" dxf="1">
    <oc r="F15">
      <f>D15/C15*100</f>
    </oc>
    <nc r="F15">
      <f>D15/C15*100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2" sId="1" odxf="1" dxf="1">
    <oc r="F16">
      <f>D16/C16*100</f>
    </oc>
    <nc r="F16">
      <f>D16/C16*100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3" sId="1" odxf="1" dxf="1">
    <oc r="F17">
      <f>D17/C17*100</f>
    </oc>
    <nc r="F17">
      <f>D17/C17*100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4" sId="1" odxf="1" dxf="1">
    <oc r="F18">
      <f>D18/C18*100</f>
    </oc>
    <nc r="F18">
      <f>D18/C18*100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5" sId="1" odxf="1" dxf="1">
    <oc r="F19">
      <f>D19/C19*100</f>
    </oc>
    <nc r="F19">
      <f>D19/C19*100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6" sId="1" odxf="1" dxf="1">
    <oc r="F20">
      <f>D20/C20*100</f>
    </oc>
    <nc r="F20">
      <f>D20/C20*100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7" sId="1" odxf="1" dxf="1">
    <oc r="F21">
      <f>D21/C21*100</f>
    </oc>
    <nc r="F21">
      <f>D21/C21*100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8" sId="1" odxf="1" dxf="1">
    <oc r="F22">
      <f>D22/C22*100</f>
    </oc>
    <nc r="F22">
      <f>D22/C22*100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9" sId="1" odxf="1" dxf="1">
    <oc r="F23">
      <f>D23/C23*100</f>
    </oc>
    <nc r="F23">
      <f>D23/C23*100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0" sId="1" odxf="1" dxf="1">
    <oc r="F24">
      <f>D24/C24*100</f>
    </oc>
    <nc r="F24">
      <f>D24/C24*100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1" sId="1" odxf="1" dxf="1">
    <oc r="F25">
      <f>D25/C25*100</f>
    </oc>
    <nc r="F25">
      <f>D25/C25*100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2" sId="1" odxf="1" dxf="1">
    <oc r="F26">
      <f>D26/C26*100</f>
    </oc>
    <nc r="F26">
      <f>D26/C26*100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3" sId="1" odxf="1" dxf="1">
    <oc r="F27">
      <f>D27/C27*100</f>
    </oc>
    <nc r="F27">
      <f>D27/C27*100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4" sId="1" odxf="1" dxf="1">
    <oc r="F28">
      <f>D28/C28*100</f>
    </oc>
    <nc r="F28">
      <f>D28/C28*100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5" sId="1" odxf="1" dxf="1">
    <oc r="F29">
      <f>D29/C29*100</f>
    </oc>
    <nc r="F29">
      <f>D29/C29*100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6" sId="1" odxf="1" dxf="1">
    <oc r="F30">
      <f>D30/C30*100</f>
    </oc>
    <nc r="F30">
      <f>D30/C30*100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7" sId="1" odxf="1" dxf="1">
    <oc r="F31">
      <f>D31/C31*100</f>
    </oc>
    <nc r="F31">
      <f>D31/C31*100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8" sId="1" odxf="1" dxf="1">
    <oc r="F32">
      <f>D32/C32*100</f>
    </oc>
    <nc r="F32">
      <f>D32/C32*100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9" sId="1" odxf="1" dxf="1">
    <oc r="F33">
      <f>D33/C33*100</f>
    </oc>
    <nc r="F33">
      <f>D33/C33*100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0" sId="1" odxf="1" dxf="1">
    <oc r="F34">
      <f>D34/C34*100</f>
    </oc>
    <nc r="F34">
      <f>D34/C34*100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1" sId="1" odxf="1" dxf="1">
    <oc r="F35">
      <f>D35/C35*100</f>
    </oc>
    <nc r="F35">
      <f>D35/C35*100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2" sId="1" odxf="1" dxf="1">
    <oc r="F36">
      <f>D36/C36*100</f>
    </oc>
    <nc r="F36">
      <f>D36/C36*100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3" sId="1" odxf="1" dxf="1">
    <oc r="F37">
      <f>D37/C37*100</f>
    </oc>
    <nc r="F37">
      <f>D37/C37*100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4" sId="1" odxf="1" dxf="1">
    <oc r="F38">
      <f>D38/C38*100</f>
    </oc>
    <nc r="F38">
      <f>D38/C38*100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5" sId="1" odxf="1" dxf="1">
    <oc r="F39">
      <f>D39/C39*100</f>
    </oc>
    <nc r="F39">
      <f>D39/C39*100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6" sId="1" odxf="1" dxf="1">
    <oc r="F40">
      <f>D40/C40*100</f>
    </oc>
    <nc r="F40">
      <f>D40/C40*100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7" sId="1" odxf="1" dxf="1">
    <oc r="F41">
      <f>D41/C41*100</f>
    </oc>
    <nc r="F41">
      <f>D41/C41*100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8" sId="1" odxf="1" dxf="1">
    <oc r="F42">
      <f>D42/C42*100</f>
    </oc>
    <nc r="F42">
      <f>D42/C42*100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9" sId="1" odxf="1" dxf="1">
    <nc r="F43">
      <f>D43/C43*100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0" sId="1">
    <oc r="F44">
      <f>D44/C44*100</f>
    </oc>
    <nc r="F44">
      <f>D44/C44*100</f>
    </nc>
  </rcc>
  <rcc rId="1401" sId="1" odxf="1" dxf="1">
    <oc r="F45">
      <f>D45/C45*100</f>
    </oc>
    <nc r="F45">
      <f>D45/C45*100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2" sId="1" odxf="1" dxf="1">
    <oc r="F46">
      <f>D46/C46*100</f>
    </oc>
    <nc r="F46">
      <f>D46/C46*100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3" sId="1" odxf="1" dxf="1">
    <oc r="F47">
      <f>D47/C47*100</f>
    </oc>
    <nc r="F47">
      <f>D47/C47*100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4" sId="1" odxf="1" dxf="1">
    <oc r="F48">
      <f>D48/C48*100</f>
    </oc>
    <nc r="F48">
      <f>D48/C48*100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5" sId="1" odxf="1" dxf="1">
    <oc r="F49">
      <f>D49/C49*100</f>
    </oc>
    <nc r="F49">
      <f>D49/C49*100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6" sId="1" odxf="1" dxf="1">
    <oc r="F50">
      <f>D50/C50*100</f>
    </oc>
    <nc r="F50">
      <f>D50/C50*100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7" sId="1" odxf="1" dxf="1">
    <oc r="F51">
      <f>D51/C51*100</f>
    </oc>
    <nc r="F51">
      <f>D51/C51*100</f>
    </nc>
    <odxf>
      <font>
        <b val="0"/>
        <sz val="14"/>
        <color theme="1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1408" sId="1" odxf="1" dxf="1">
    <oc r="F52">
      <f>D52/C52*100</f>
    </oc>
    <nc r="F52">
      <f>D52/C52*100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9" sId="1" odxf="1" dxf="1">
    <oc r="F53">
      <f>D53/C53*100</f>
    </oc>
    <nc r="F53">
      <f>D53/C53*100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0" sId="1" odxf="1" dxf="1">
    <oc r="F54">
      <f>D54/C54*100</f>
    </oc>
    <nc r="F54">
      <f>D54/C54*100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1" sId="1" odxf="1" dxf="1">
    <oc r="F55">
      <f>D55/C55*100</f>
    </oc>
    <nc r="F55">
      <f>D55/C55*100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2" sId="1" odxf="1" dxf="1">
    <oc r="F56">
      <f>D56/C56*100</f>
    </oc>
    <nc r="F56">
      <f>D56/C56*100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3" sId="1" odxf="1" dxf="1">
    <oc r="F57">
      <f>D57/C57*100</f>
    </oc>
    <nc r="F57">
      <f>D57/C57*100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4" sId="1" odxf="1" dxf="1">
    <oc r="F58">
      <f>D58/C58*100</f>
    </oc>
    <nc r="F58">
      <f>D58/C58*100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5" sId="1" odxf="1" dxf="1">
    <oc r="F59">
      <f>D59/C59*100</f>
    </oc>
    <nc r="F59">
      <f>D59/C59*100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6" sId="1" odxf="1" dxf="1">
    <oc r="F60">
      <f>D60/C60*100</f>
    </oc>
    <nc r="F60">
      <f>D60/C60*100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7" sId="1" odxf="1" dxf="1">
    <oc r="F61">
      <f>D61/C61*100</f>
    </oc>
    <nc r="F61">
      <f>D61/C61*100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8" sId="1" odxf="1" dxf="1">
    <oc r="F62">
      <f>D62/C62*100</f>
    </oc>
    <nc r="F62">
      <f>D62/C62*100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9" sId="1" odxf="1" dxf="1">
    <oc r="F63">
      <f>D63/C63*100</f>
    </oc>
    <nc r="F63">
      <f>D63/C63*100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0" sId="1" odxf="1" dxf="1">
    <oc r="F64">
      <f>D64/C64*100</f>
    </oc>
    <nc r="F64">
      <f>D64/C64*100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1" sId="1" odxf="1" dxf="1">
    <oc r="F65">
      <f>D65/C65*100</f>
    </oc>
    <nc r="F65">
      <f>D65/C65*100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2" sId="1" odxf="1" dxf="1">
    <nc r="F66">
      <f>D66/C66*100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3" sId="1" odxf="1" dxf="1">
    <nc r="F67">
      <f>D67/C67*100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4" sId="1" odxf="1" dxf="1">
    <nc r="F68">
      <f>D68/C68*100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5" sId="1" odxf="1" dxf="1">
    <oc r="F69">
      <f>D69/C69*100</f>
    </oc>
    <nc r="F69">
      <f>D69/C69*100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6" sId="1" odxf="1" dxf="1">
    <nc r="F70">
      <f>D70/C70*100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7" sId="1" odxf="1" dxf="1">
    <nc r="F71">
      <f>D71/C71*100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8" sId="1" odxf="1" dxf="1">
    <nc r="F72">
      <f>D72/C72*100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9" sId="1" odxf="1" dxf="1">
    <nc r="F73">
      <f>D73/C73*100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0" sId="1">
    <nc r="F74">
      <f>D74/C74*100</f>
    </nc>
  </rcc>
  <rcc rId="1431" sId="1" odxf="1" dxf="1">
    <nc r="F75">
      <f>D75/C75*100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2" sId="1" odxf="1" dxf="1">
    <nc r="F76">
      <f>D76/C76*100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3" sId="1" odxf="1" dxf="1">
    <oc r="F77">
      <f>D77/C77*100</f>
    </oc>
    <nc r="F77">
      <f>D77/C77*100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4" sId="1" odxf="1" dxf="1">
    <nc r="F78">
      <f>D78/C78*100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5" sId="1" odxf="1" dxf="1">
    <nc r="F79">
      <f>D79/C79*100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6" sId="1" odxf="1" dxf="1">
    <nc r="F80">
      <f>D80/C80*100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7" sId="1" odxf="1" dxf="1">
    <nc r="F81">
      <f>D81/C81*100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8" sId="1">
    <oc r="F82">
      <f>D82/C82*100</f>
    </oc>
    <nc r="F82">
      <f>D82/C82*100</f>
    </nc>
  </rcc>
  <rcc rId="1439" sId="1">
    <oc r="F83">
      <f>D83/C83*100</f>
    </oc>
    <nc r="F83">
      <f>D83/C83*100</f>
    </nc>
  </rcc>
  <rcc rId="1440" sId="1" odxf="1" dxf="1">
    <nc r="F84">
      <f>D84/C84*100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1" sId="1" odxf="1" dxf="1">
    <nc r="F85">
      <f>D85/C85*100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2" sId="1" odxf="1" dxf="1">
    <oc r="F86">
      <f>D86/C86*100</f>
    </oc>
    <nc r="F86">
      <f>D86/C86*100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3" sId="1" odxf="1" dxf="1">
    <oc r="F87">
      <f>D87/C87*100</f>
    </oc>
    <nc r="F87">
      <f>D87/C87*100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4" sId="1" odxf="1" dxf="1">
    <oc r="F88">
      <f>D88/C88*100</f>
    </oc>
    <nc r="F88">
      <f>D88/C88*100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5" sId="1" odxf="1" dxf="1">
    <oc r="F89">
      <f>D89/C89*100</f>
    </oc>
    <nc r="F89">
      <f>D89/C89*100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6" sId="1" odxf="1" dxf="1">
    <nc r="F90">
      <f>D90/C90*100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7" sId="1" odxf="1" dxf="1">
    <oc r="F91">
      <f>D91/C91*100</f>
    </oc>
    <nc r="F91">
      <f>D91/C91*100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8" sId="1">
    <oc r="F92">
      <f>D92/C92*100</f>
    </oc>
    <nc r="F92">
      <f>D92/C92*100</f>
    </nc>
  </rcc>
  <rcv guid="{221AFC77-C97B-4D44-8163-7AA758A08BF9}" action="delete"/>
  <rdn rId="0" localSheetId="1" customView="1" name="Z_221AFC77_C97B_4D44_8163_7AA758A08BF9_.wvu.PrintArea" hidden="1" oldHidden="1">
    <formula>общее!$A$2:$J$285</formula>
    <oldFormula>общее!$A$2:$J$285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общее!$A$6:$J$298</formula>
    <oldFormula>общее!$A$6:$J$298</oldFormula>
  </rdn>
  <rcv guid="{221AFC77-C97B-4D44-8163-7AA758A08BF9}" action="add"/>
</revisions>
</file>

<file path=xl/revisions/revisionLog133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33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33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321.xml><?xml version="1.0" encoding="utf-8"?>
<revisions xmlns="http://schemas.openxmlformats.org/spreadsheetml/2006/main" xmlns:r="http://schemas.openxmlformats.org/officeDocument/2006/relationships">
  <rrc rId="1492" sId="1" ref="A74:XFD74" action="deleteRow">
    <undo index="0" exp="ref" v="1" dr="D74" r="D73" sId="1"/>
    <undo index="2" exp="area" ref3D="1" dr="$A$231:$XFD$236" dn="Z_CFD58EC5_F475_4F0C_8822_861C497EA100_.wvu.Rows" sId="1"/>
    <undo index="1" exp="area" ref3D="1" dr="$A$226:$XFD$229" dn="Z_CFD58EC5_F475_4F0C_8822_861C497EA100_.wvu.Rows" sId="1"/>
    <undo index="2" exp="area" ref3D="1" dr="$A$96:$XFD$108" dn="Z_CFB0A04F_563D_4D2B_BCD3_ACFCDC70E584_.wvu.Rows" sId="1"/>
    <undo index="1" exp="area" ref3D="1" dr="$A$7:$XFD$94" dn="Z_CFB0A04F_563D_4D2B_BCD3_ACFCDC70E584_.wvu.Rows" sId="1"/>
    <rfmt sheetId="1" xfDxf="1" sqref="A74:XFD74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4">
        <v>31010200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" t="inlineStr">
        <is>
      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4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4">
        <f>D74-C74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>
        <f>D74/C74*100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4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493" sId="1">
    <oc r="D72">
      <f>D73</f>
    </oc>
    <nc r="D72">
      <f>D73</f>
    </nc>
  </rcc>
  <rcc rId="1494" sId="1">
    <oc r="D73">
      <f>#REF!+D74</f>
    </oc>
    <nc r="D73">
      <f>D74</f>
    </nc>
  </rcc>
  <rcc rId="1495" sId="1">
    <oc r="G72">
      <f>G73+G76</f>
    </oc>
    <nc r="G72">
      <f>G76</f>
    </nc>
  </rcc>
  <rrc rId="1496" sId="1" ref="A75:XFD75" action="deleteRow">
    <undo index="0" exp="ref" v="1" dr="G75" r="G73" sId="1"/>
    <undo index="2" exp="area" ref3D="1" dr="$A$230:$XFD$235" dn="Z_CFD58EC5_F475_4F0C_8822_861C497EA100_.wvu.Rows" sId="1"/>
    <undo index="1" exp="area" ref3D="1" dr="$A$225:$XFD$228" dn="Z_CFD58EC5_F475_4F0C_8822_861C497EA100_.wvu.Rows" sId="1"/>
    <undo index="2" exp="area" ref3D="1" dr="$A$95:$XFD$107" dn="Z_CFB0A04F_563D_4D2B_BCD3_ACFCDC70E584_.wvu.Rows" sId="1"/>
    <undo index="1" exp="area" ref3D="1" dr="$A$7:$XFD$93" dn="Z_CFB0A04F_563D_4D2B_BCD3_ACFCDC70E584_.wvu.Rows" sId="1"/>
    <rfmt sheetId="1" xfDxf="1" sqref="A75:XFD75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5">
        <v>31030000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5" t="inlineStr">
        <is>
          <t>Кошти від відчуження майна, що належить Автономній Республіці Крим та майна, що перебуває в комунальній власності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5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5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5">
        <f>D75/C75*100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5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5">
        <f>SUM(H75-G75)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5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497" sId="1">
    <oc r="G73">
      <f>#REF!</f>
    </oc>
    <nc r="G73"/>
  </rcc>
  <rrc rId="1498" sId="1" ref="A76:XFD76" action="deleteRow">
    <undo index="2" exp="area" ref3D="1" dr="$A$229:$XFD$234" dn="Z_CFD58EC5_F475_4F0C_8822_861C497EA100_.wvu.Rows" sId="1"/>
    <undo index="1" exp="area" ref3D="1" dr="$A$224:$XFD$227" dn="Z_CFD58EC5_F475_4F0C_8822_861C497EA100_.wvu.Rows" sId="1"/>
    <undo index="2" exp="area" ref3D="1" dr="$A$94:$XFD$106" dn="Z_CFB0A04F_563D_4D2B_BCD3_ACFCDC70E584_.wvu.Rows" sId="1"/>
    <undo index="1" exp="area" ref3D="1" dr="$A$7:$XFD$92" dn="Z_CFB0A04F_563D_4D2B_BCD3_ACFCDC70E584_.wvu.Rows" sId="1"/>
    <rfmt sheetId="1" xfDxf="1" sqref="A76:XFD76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6">
        <v>50000000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" t="inlineStr">
        <is>
          <t>Цільові фонди </t>
        </is>
      </nc>
      <ndxf>
        <font>
          <sz val="14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6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6">
        <f>D76/C76*100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6">
        <f>SUM(H76-G76)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6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" sId="1" ref="A76:XFD76" action="deleteRow">
    <undo index="2" exp="area" ref3D="1" dr="$A$228:$XFD$233" dn="Z_CFD58EC5_F475_4F0C_8822_861C497EA100_.wvu.Rows" sId="1"/>
    <undo index="1" exp="area" ref3D="1" dr="$A$223:$XFD$226" dn="Z_CFD58EC5_F475_4F0C_8822_861C497EA100_.wvu.Rows" sId="1"/>
    <undo index="2" exp="area" ref3D="1" dr="$A$93:$XFD$105" dn="Z_CFB0A04F_563D_4D2B_BCD3_ACFCDC70E584_.wvu.Rows" sId="1"/>
    <undo index="1" exp="area" ref3D="1" dr="$A$7:$XFD$91" dn="Z_CFB0A04F_563D_4D2B_BCD3_ACFCDC70E584_.wvu.Rows" sId="1"/>
    <rfmt sheetId="1" xfDxf="1" sqref="A76:XFD76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6">
        <v>50110000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" t="inlineStr">
        <is>
      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      </is>
      </nc>
      <ndxf>
        <font>
          <sz val="14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6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6">
        <f>D76/C76*100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6">
        <f>SUM(H76-G76)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6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500" sId="1">
    <oc r="G80">
      <f>SUM(G81:G81)</f>
    </oc>
    <nc r="G80"/>
  </rcc>
  <rcc rId="1501" sId="1">
    <oc r="G82">
      <f>SUM(G83:G85)</f>
    </oc>
    <nc r="G82"/>
  </rcc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4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общее!$A$2:$J$285</formula>
    <oldFormula>общее!$A$2:$J$285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общее!$A$6:$J$298</formula>
    <oldFormula>общее!$A$6:$J$298</oldFormula>
  </rdn>
  <rcv guid="{221AFC77-C97B-4D44-8163-7AA758A08BF9}" action="add"/>
</revisions>
</file>

<file path=xl/revisions/revisionLog135.xml><?xml version="1.0" encoding="utf-8"?>
<revisions xmlns="http://schemas.openxmlformats.org/spreadsheetml/2006/main" xmlns:r="http://schemas.openxmlformats.org/officeDocument/2006/relationships">
  <rcc rId="1477" sId="1" numFmtId="4">
    <oc r="G71">
      <v>83416.679999999993</v>
    </oc>
    <nc r="G71">
      <v>13280.544</v>
    </nc>
  </rcc>
  <rcc rId="1478" sId="1" numFmtId="4">
    <oc r="H71">
      <v>125915.974</v>
    </oc>
    <nc r="H71">
      <v>63902.392</v>
    </nc>
  </rcc>
  <rcc rId="1479" sId="1" numFmtId="4">
    <oc r="G76">
      <v>0.65900000000000003</v>
    </oc>
    <nc r="G76"/>
  </rcc>
  <rcc rId="1480" sId="1" numFmtId="4">
    <oc r="G77">
      <v>7457.8530000000001</v>
    </oc>
    <nc r="G77">
      <v>103</v>
    </nc>
  </rcc>
  <rcc rId="1481" sId="1" numFmtId="4">
    <oc r="H77">
      <v>103</v>
    </oc>
    <nc r="H77"/>
  </rcc>
  <rcc rId="1482" sId="1" numFmtId="4">
    <oc r="G78">
      <v>82.424000000000007</v>
    </oc>
    <nc r="G78"/>
  </rcc>
  <rcc rId="1483" sId="1" numFmtId="4">
    <oc r="G79">
      <v>82.424000000000007</v>
    </oc>
    <nc r="G79"/>
  </rcc>
  <rcc rId="1484" sId="1">
    <oc r="G80">
      <f>G8+G44+G72+G78</f>
    </oc>
    <nc r="G80">
      <f>G8+G44+G72</f>
    </nc>
  </rcc>
  <rcc rId="1485" sId="1" numFmtId="4">
    <oc r="G66">
      <v>579.97799999999995</v>
    </oc>
    <nc r="G66"/>
  </rcc>
  <rcc rId="1486" sId="1">
    <oc r="H80">
      <f>H8+H44+H72+H78</f>
    </oc>
    <nc r="H80">
      <f>H8+H44+H72</f>
    </nc>
  </rcc>
  <rcc rId="1487" sId="1" numFmtId="4">
    <oc r="H70">
      <v>51.814</v>
    </oc>
    <nc r="H70">
      <v>51.813000000000002</v>
    </nc>
  </rcc>
  <rcc rId="1488" sId="1">
    <oc r="C73">
      <f>C74+C75</f>
    </oc>
    <nc r="C73">
      <f>C75</f>
    </nc>
  </rcc>
  <rcv guid="{221AFC77-C97B-4D44-8163-7AA758A08BF9}" action="delete"/>
  <rdn rId="0" localSheetId="1" customView="1" name="Z_221AFC77_C97B_4D44_8163_7AA758A08BF9_.wvu.PrintArea" hidden="1" oldHidden="1">
    <formula>общее!$A$2:$J$283</formula>
    <oldFormula>общее!$A$2:$J$283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общее!$A$6:$J$296</formula>
    <oldFormula>общее!$A$6:$J$296</oldFormula>
  </rdn>
  <rcv guid="{221AFC77-C97B-4D44-8163-7AA758A08BF9}" action="add"/>
</revisions>
</file>

<file path=xl/revisions/revisionLog136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6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6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7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371.xml><?xml version="1.0" encoding="utf-8"?>
<revisions xmlns="http://schemas.openxmlformats.org/spreadsheetml/2006/main" xmlns:r="http://schemas.openxmlformats.org/officeDocument/2006/relationships">
  <rcc rId="1635" sId="1">
    <oc r="F23">
      <f>D23/C23*100</f>
    </oc>
    <nc r="F23" t="inlineStr">
      <is>
        <t>в 2.1 р.б.</t>
      </is>
    </nc>
  </rcc>
  <rcc rId="1636" sId="1">
    <oc r="F48">
      <f>D48/C48*100</f>
    </oc>
    <nc r="F48" t="inlineStr">
      <is>
        <t>в 2.3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38.xml><?xml version="1.0" encoding="utf-8"?>
<revisions xmlns="http://schemas.openxmlformats.org/spreadsheetml/2006/main" xmlns:r="http://schemas.openxmlformats.org/officeDocument/2006/relationships">
  <rcc rId="1803" sId="1">
    <oc r="F250">
      <f>SUM(D250/C250*100)</f>
    </oc>
    <nc r="F250" t="inlineStr">
      <is>
        <t>в 2,3 р.б.</t>
      </is>
    </nc>
  </rcc>
  <rcc rId="1804" sId="1">
    <oc r="F251">
      <f>SUM(D251/C251*100)</f>
    </oc>
    <nc r="F251" t="inlineStr">
      <is>
        <t>в 2,1 р.б.</t>
      </is>
    </nc>
  </rcc>
  <rcc rId="1805" sId="1">
    <oc r="F252">
      <f>SUM(D252/C252*100)</f>
    </oc>
    <nc r="F252" t="inlineStr">
      <is>
        <t>в 2,1 р.б.</t>
      </is>
    </nc>
  </rcc>
  <rcc rId="1806" sId="1">
    <oc r="F254">
      <f>SUM(D254/C254*100)</f>
    </oc>
    <nc r="F254" t="inlineStr">
      <is>
        <t>в 9,0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cc rId="1640" sId="1">
    <oc r="J71">
      <f>H71/G71*100</f>
    </oc>
    <nc r="J71" t="inlineStr">
      <is>
        <t>в 4.8 р.б.</t>
      </is>
    </nc>
  </rcc>
  <rcc rId="1641" sId="1">
    <oc r="J76">
      <f>H76/G76*100</f>
    </oc>
    <nc r="J76" t="inlineStr">
      <is>
        <t>в 4.7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4211.xml><?xml version="1.0" encoding="utf-8"?>
<revisions xmlns="http://schemas.openxmlformats.org/spreadsheetml/2006/main" xmlns:r="http://schemas.openxmlformats.org/officeDocument/2006/relationships">
  <rcc rId="1602" sId="1" numFmtId="4">
    <oc r="C23">
      <v>46388.192000000003</v>
    </oc>
    <nc r="C23">
      <v>23194.096000000001</v>
    </nc>
  </rcc>
  <rfmt sheetId="1" sqref="C23">
    <dxf>
      <fill>
        <patternFill patternType="none">
          <bgColor auto="1"/>
        </patternFill>
      </fill>
    </dxf>
  </rfmt>
  <rfmt sheetId="1" sqref="C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42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43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1765" sId="1">
    <oc r="J269">
      <f>SUM(H269/G269*100)</f>
    </oc>
    <nc r="J269" t="inlineStr">
      <is>
        <t>в 13,5 р.б.</t>
      </is>
    </nc>
  </rcc>
  <rcc rId="1766" sId="1">
    <oc r="J274">
      <f>SUM(H274/G274*100)</f>
    </oc>
    <nc r="J274" t="inlineStr">
      <is>
        <t>в 14,4 р.б.</t>
      </is>
    </nc>
  </rcc>
  <rcc rId="1767" sId="1">
    <oc r="J281">
      <f>SUM(H281/G281*100)</f>
    </oc>
    <nc r="J281" t="inlineStr">
      <is>
        <t>в 15,1 р.б.</t>
      </is>
    </nc>
  </rcc>
  <rcc rId="1768" sId="1">
    <oc r="J277">
      <f>SUM(H277/G277*100)</f>
    </oc>
    <nc r="J277" t="inlineStr">
      <is>
        <t>в 363,1 р.б.</t>
      </is>
    </nc>
  </rcc>
  <rcc rId="1769" sId="1">
    <oc r="J276">
      <f>SUM(H276/G276*100)</f>
    </oc>
    <nc r="J276" t="inlineStr">
      <is>
        <t>в 363,1 р.б.</t>
      </is>
    </nc>
  </rcc>
  <rcc rId="1770" sId="1" odxf="1" dxf="1">
    <oc r="J283">
      <f>SUM(H283/G283*100)</f>
    </oc>
    <nc r="J283" t="inlineStr">
      <is>
        <t>в 363,1 р.б.</t>
      </is>
    </nc>
    <odxf>
      <numFmt numFmtId="168" formatCode="#,##0.0"/>
    </odxf>
    <ndxf>
      <numFmt numFmtId="165" formatCode="0.0"/>
    </ndxf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52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52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52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общее!$A$1:$J$317</formula>
    <oldFormula>общее!$A$1:$J$317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общее!$247:$250,общее!$252:$257</formula>
  </rdn>
  <rdn rId="0" localSheetId="1" customView="1" name="Z_CFD58EC5_F475_4F0C_8822_861C497EA100_.wvu.FilterData" hidden="1" oldHidden="1">
    <formula>общее!$A$6:$J$317</formula>
    <oldFormula>общее!$A$6:$J$317</oldFormula>
  </rdn>
  <rcv guid="{CFD58EC5-F475-4F0C-8822-861C497EA100}" action="add"/>
</revisions>
</file>

<file path=xl/revisions/revisionLog15211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522.xml><?xml version="1.0" encoding="utf-8"?>
<revisions xmlns="http://schemas.openxmlformats.org/spreadsheetml/2006/main" xmlns:r="http://schemas.openxmlformats.org/officeDocument/2006/relationships">
  <rcc rId="1071" sId="1" numFmtId="4">
    <oc r="D11">
      <v>1651322.3219999999</v>
    </oc>
    <nc r="D11">
      <v>348578.69199999998</v>
    </nc>
  </rcc>
  <rfmt sheetId="1" sqref="A8:J14">
    <dxf>
      <fill>
        <patternFill patternType="none">
          <bgColor auto="1"/>
        </patternFill>
      </fill>
    </dxf>
  </rfmt>
  <rcc rId="1072" sId="1" numFmtId="4">
    <oc r="C12">
      <v>346352.41700000002</v>
    </oc>
    <nc r="C12">
      <v>143815.492</v>
    </nc>
  </rcc>
  <rcc rId="1073" sId="1" numFmtId="4">
    <oc r="D12">
      <v>2231282.6189999999</v>
    </oc>
    <nc r="D12">
      <v>552623.98</v>
    </nc>
  </rcc>
  <rcc rId="1074" sId="1" numFmtId="4">
    <oc r="C13">
      <v>53430.231</v>
    </oc>
    <nc r="C13">
      <v>11647.37</v>
    </nc>
  </rcc>
  <rcc rId="1075" sId="1" numFmtId="4">
    <oc r="D13">
      <v>37518.347999999998</v>
    </oc>
    <nc r="D13">
      <v>6123.2719999999999</v>
    </nc>
  </rcc>
  <rcc rId="1076" sId="1" numFmtId="4">
    <oc r="C14">
      <v>38441.177000000003</v>
    </oc>
    <nc r="C14">
      <v>5766.1689999999999</v>
    </nc>
  </rcc>
  <rcc rId="1077" sId="1" numFmtId="4">
    <oc r="D14">
      <v>10251.444</v>
    </oc>
    <nc r="D14">
      <v>4032.4589999999998</v>
    </nc>
  </rcc>
  <rcc rId="1078" sId="1" numFmtId="4">
    <oc r="C11">
      <v>1985369.115</v>
    </oc>
    <nc r="C11">
      <v>509554.77500000002</v>
    </nc>
  </rcc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общее!$A$6:$J$372</oldFormula>
  </rdn>
  <rcv guid="{221AFC77-C97B-4D44-8163-7AA758A08BF9}" action="add"/>
</revisions>
</file>

<file path=xl/revisions/revisionLog154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966D3932-E429-4C59-AC55-697D9EEA620A}" action="delete"/>
  <rdn rId="0" localSheetId="1" customView="1" name="Z_966D3932_E429_4C59_AC55_697D9EEA620A_.wvu.PrintArea" hidden="1" oldHidden="1">
    <formula>общее!$A$1:$J$290</formula>
    <oldFormula>общее!$A$2:$J$287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общее!$A$6:$J$290</formula>
    <oldFormula>общее!$A$6:$J$346</oldFormula>
  </rdn>
  <rcv guid="{966D3932-E429-4C59-AC55-697D9EEA620A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1665" sId="1">
    <oc r="J44">
      <f>H44/G44*100</f>
    </oc>
    <nc r="J44" t="inlineStr">
      <is>
        <t>в 4.8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cc rId="1645" sId="1">
    <oc r="J86">
      <f>H86/G86*100</f>
    </oc>
    <nc r="J86" t="inlineStr">
      <is>
        <t>в 4.7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721.xml><?xml version="1.0" encoding="utf-8"?>
<revisions xmlns="http://schemas.openxmlformats.org/spreadsheetml/2006/main" xmlns:r="http://schemas.openxmlformats.org/officeDocument/2006/relationships">
  <rcc rId="1621" sId="1">
    <oc r="H72">
      <f>H73+H75</f>
    </oc>
    <nc r="H72"/>
  </rcc>
  <rcc rId="1622" sId="1">
    <oc r="J72">
      <f>H72/G72*100</f>
    </oc>
    <nc r="J72"/>
  </rcc>
  <rcc rId="1623" sId="1">
    <oc r="J75">
      <f>H75/G75*100</f>
    </oc>
    <nc r="J75"/>
  </rcc>
  <rcc rId="1624" sId="1">
    <oc r="G77">
      <f>G80+G82</f>
    </oc>
    <nc r="G77"/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72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1266" sId="1" numFmtId="4">
    <oc r="C66">
      <v>6379.6549999999997</v>
    </oc>
    <nc r="C66">
      <v>2353.4189999999999</v>
    </nc>
  </rcc>
  <rcc rId="1267" sId="1" numFmtId="4">
    <oc r="D66">
      <v>8049.9139999999998</v>
    </oc>
    <nc r="D66">
      <v>3570.6930000000002</v>
    </nc>
  </rcc>
  <rcc rId="1268" sId="1" numFmtId="4">
    <oc r="C68">
      <v>214.08799999999999</v>
    </oc>
    <nc r="C68"/>
  </rcc>
  <rcc rId="1269" sId="1" numFmtId="4">
    <nc r="D68">
      <v>50</v>
    </nc>
  </rcc>
  <rcc rId="1270" sId="1" numFmtId="4">
    <oc r="C70">
      <v>9248.9989999999998</v>
    </oc>
    <nc r="C70">
      <v>795.15899999999999</v>
    </nc>
  </rcc>
  <rcc rId="1271" sId="1" numFmtId="4">
    <oc r="D70">
      <v>803.71299999999997</v>
    </oc>
    <nc r="D70">
      <v>522.08799999999997</v>
    </nc>
  </rcc>
  <rcc rId="1272" sId="1" numFmtId="4">
    <oc r="C77">
      <v>1753.441</v>
    </oc>
    <nc r="C77"/>
  </rcc>
  <rcc rId="1273" sId="1" numFmtId="4">
    <oc r="D77">
      <v>-3.96</v>
    </oc>
    <nc r="D77"/>
  </rcc>
  <rcc rId="1274" sId="1" numFmtId="4">
    <oc r="D78">
      <v>8.5999999999999993E-2</v>
    </oc>
    <nc r="D78"/>
  </rcc>
  <rcc rId="1275" sId="1" numFmtId="4">
    <oc r="C78">
      <v>25.66</v>
    </oc>
    <nc r="C78">
      <v>8.5000000000000006E-2</v>
    </nc>
  </rcc>
  <rcc rId="1276" sId="1" numFmtId="4">
    <oc r="D60">
      <v>1221.1320000000001</v>
    </oc>
    <nc r="D60">
      <v>1221.133</v>
    </nc>
  </rcc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290"/>
  <sheetViews>
    <sheetView tabSelected="1" zoomScale="58" zoomScaleSheetLayoutView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282" sqref="G282"/>
    </sheetView>
  </sheetViews>
  <sheetFormatPr defaultColWidth="8.85546875" defaultRowHeight="18.75"/>
  <cols>
    <col min="1" max="1" width="19.5703125" style="2" customWidth="1"/>
    <col min="2" max="2" width="120.28515625" style="71" customWidth="1"/>
    <col min="3" max="3" width="20.7109375" style="3" customWidth="1"/>
    <col min="4" max="4" width="21.28515625" style="3" customWidth="1"/>
    <col min="5" max="5" width="20.140625" style="4" customWidth="1"/>
    <col min="6" max="6" width="19.5703125" style="5" customWidth="1"/>
    <col min="7" max="7" width="20.5703125" style="3" customWidth="1"/>
    <col min="8" max="8" width="19.5703125" style="3" customWidth="1"/>
    <col min="9" max="9" width="22.28515625" style="3" customWidth="1"/>
    <col min="10" max="10" width="18.7109375" style="6" customWidth="1"/>
    <col min="11" max="11" width="14.42578125" style="1" bestFit="1" customWidth="1"/>
    <col min="12" max="16384" width="8.85546875" style="1"/>
  </cols>
  <sheetData>
    <row r="1" spans="1:10" s="132" customFormat="1">
      <c r="A1" s="126"/>
      <c r="B1" s="127"/>
      <c r="C1" s="128"/>
      <c r="D1" s="128"/>
      <c r="E1" s="129"/>
      <c r="F1" s="130"/>
      <c r="G1" s="128"/>
      <c r="H1" s="131"/>
      <c r="I1" s="131"/>
      <c r="J1" s="131"/>
    </row>
    <row r="2" spans="1:10" s="132" customFormat="1" ht="63" customHeight="1">
      <c r="A2" s="159" t="s">
        <v>442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s="132" customFormat="1" ht="28.5" customHeight="1">
      <c r="A3" s="133"/>
      <c r="B3" s="133"/>
      <c r="C3" s="133"/>
      <c r="D3" s="133"/>
      <c r="E3" s="134"/>
      <c r="F3" s="134"/>
      <c r="G3" s="133"/>
      <c r="H3" s="133"/>
      <c r="I3" s="133"/>
      <c r="J3" s="135"/>
    </row>
    <row r="4" spans="1:10" s="132" customFormat="1" ht="21" customHeight="1">
      <c r="A4" s="161" t="s">
        <v>2</v>
      </c>
      <c r="B4" s="161" t="s">
        <v>3</v>
      </c>
      <c r="C4" s="160" t="s">
        <v>0</v>
      </c>
      <c r="D4" s="160"/>
      <c r="E4" s="160"/>
      <c r="F4" s="160"/>
      <c r="G4" s="160" t="s">
        <v>1</v>
      </c>
      <c r="H4" s="160"/>
      <c r="I4" s="160"/>
      <c r="J4" s="160"/>
    </row>
    <row r="5" spans="1:10" s="138" customFormat="1" ht="83.25" customHeight="1">
      <c r="A5" s="161"/>
      <c r="B5" s="161"/>
      <c r="C5" s="136" t="s">
        <v>443</v>
      </c>
      <c r="D5" s="136" t="s">
        <v>444</v>
      </c>
      <c r="E5" s="136" t="s">
        <v>438</v>
      </c>
      <c r="F5" s="137" t="s">
        <v>437</v>
      </c>
      <c r="G5" s="136" t="s">
        <v>443</v>
      </c>
      <c r="H5" s="136" t="s">
        <v>444</v>
      </c>
      <c r="I5" s="136" t="s">
        <v>438</v>
      </c>
      <c r="J5" s="137" t="s">
        <v>437</v>
      </c>
    </row>
    <row r="6" spans="1:10" s="143" customFormat="1" ht="12.75">
      <c r="A6" s="139">
        <v>1</v>
      </c>
      <c r="B6" s="139">
        <v>2</v>
      </c>
      <c r="C6" s="140">
        <v>3</v>
      </c>
      <c r="D6" s="140">
        <v>4</v>
      </c>
      <c r="E6" s="141">
        <v>5</v>
      </c>
      <c r="F6" s="142">
        <v>6</v>
      </c>
      <c r="G6" s="140">
        <v>7</v>
      </c>
      <c r="H6" s="140">
        <v>8</v>
      </c>
      <c r="I6" s="140">
        <v>9</v>
      </c>
      <c r="J6" s="142">
        <v>10</v>
      </c>
    </row>
    <row r="7" spans="1:10" s="132" customFormat="1" ht="22.5">
      <c r="A7" s="162" t="s">
        <v>440</v>
      </c>
      <c r="B7" s="162"/>
      <c r="C7" s="162"/>
      <c r="D7" s="162"/>
      <c r="E7" s="162"/>
      <c r="F7" s="162"/>
      <c r="G7" s="162"/>
      <c r="H7" s="162"/>
      <c r="I7" s="162"/>
      <c r="J7" s="162"/>
    </row>
    <row r="8" spans="1:10" s="109" customFormat="1">
      <c r="A8" s="103">
        <v>10000000</v>
      </c>
      <c r="B8" s="144" t="s">
        <v>312</v>
      </c>
      <c r="C8" s="85">
        <f>C9+C17+C18+C24+C43</f>
        <v>924539.00499999989</v>
      </c>
      <c r="D8" s="105">
        <f>D9+D17+D18+D24+D43</f>
        <v>1137362.8149999999</v>
      </c>
      <c r="E8" s="106">
        <f>D8-C8</f>
        <v>212823.81000000006</v>
      </c>
      <c r="F8" s="107">
        <f>D8/C8*100</f>
        <v>123.01945173205537</v>
      </c>
      <c r="G8" s="105">
        <f>G43</f>
        <v>226.524</v>
      </c>
      <c r="H8" s="105">
        <f>H43</f>
        <v>154.852</v>
      </c>
      <c r="I8" s="106">
        <f t="shared" ref="I8:I67" si="0">SUM(H8-G8)</f>
        <v>-71.671999999999997</v>
      </c>
      <c r="J8" s="108">
        <f>H8/G8*100</f>
        <v>68.360085465557731</v>
      </c>
    </row>
    <row r="9" spans="1:10" s="115" customFormat="1" ht="26.45" customHeight="1">
      <c r="A9" s="110">
        <v>11000000</v>
      </c>
      <c r="B9" s="111" t="s">
        <v>313</v>
      </c>
      <c r="C9" s="112">
        <f>C10+C15</f>
        <v>671057.70699999994</v>
      </c>
      <c r="D9" s="112">
        <f>D10+D15</f>
        <v>911495.51400000008</v>
      </c>
      <c r="E9" s="113">
        <f t="shared" ref="E9:E68" si="1">D9-C9</f>
        <v>240437.80700000015</v>
      </c>
      <c r="F9" s="107">
        <f t="shared" ref="F9:F68" si="2">D9/C9*100</f>
        <v>135.82967671661063</v>
      </c>
      <c r="G9" s="112"/>
      <c r="H9" s="112"/>
      <c r="I9" s="113"/>
      <c r="J9" s="114"/>
    </row>
    <row r="10" spans="1:10" s="115" customFormat="1">
      <c r="A10" s="110">
        <v>11010000</v>
      </c>
      <c r="B10" s="111" t="s">
        <v>314</v>
      </c>
      <c r="C10" s="116">
        <f>SUM(C11:C14)</f>
        <v>670783.80599999998</v>
      </c>
      <c r="D10" s="116">
        <f>SUM(D11:D14)</f>
        <v>911358.40300000005</v>
      </c>
      <c r="E10" s="113">
        <f t="shared" si="1"/>
        <v>240574.59700000007</v>
      </c>
      <c r="F10" s="107">
        <f t="shared" si="2"/>
        <v>135.86469960188634</v>
      </c>
      <c r="G10" s="112"/>
      <c r="H10" s="112"/>
      <c r="I10" s="113"/>
      <c r="J10" s="114"/>
    </row>
    <row r="11" spans="1:10" s="115" customFormat="1" ht="41.45" customHeight="1">
      <c r="A11" s="110">
        <v>11010100</v>
      </c>
      <c r="B11" s="111" t="s">
        <v>315</v>
      </c>
      <c r="C11" s="7">
        <v>509554.77500000002</v>
      </c>
      <c r="D11" s="116">
        <v>348578.69199999998</v>
      </c>
      <c r="E11" s="113">
        <f t="shared" si="1"/>
        <v>-160976.08300000004</v>
      </c>
      <c r="F11" s="107">
        <f t="shared" si="2"/>
        <v>68.408483072305614</v>
      </c>
      <c r="G11" s="112"/>
      <c r="H11" s="112"/>
      <c r="I11" s="113"/>
      <c r="J11" s="114"/>
    </row>
    <row r="12" spans="1:10" s="115" customFormat="1" ht="65.25" customHeight="1">
      <c r="A12" s="145">
        <v>11010200</v>
      </c>
      <c r="B12" s="111" t="s">
        <v>316</v>
      </c>
      <c r="C12" s="7">
        <v>143815.492</v>
      </c>
      <c r="D12" s="116">
        <v>552623.98</v>
      </c>
      <c r="E12" s="113">
        <f t="shared" si="1"/>
        <v>408808.48800000001</v>
      </c>
      <c r="F12" s="107" t="s">
        <v>456</v>
      </c>
      <c r="G12" s="112"/>
      <c r="H12" s="112"/>
      <c r="I12" s="113"/>
      <c r="J12" s="114"/>
    </row>
    <row r="13" spans="1:10" s="115" customFormat="1" ht="41.45" customHeight="1">
      <c r="A13" s="145">
        <v>11010400</v>
      </c>
      <c r="B13" s="111" t="s">
        <v>317</v>
      </c>
      <c r="C13" s="7">
        <v>11647.37</v>
      </c>
      <c r="D13" s="116">
        <v>6123.2719999999999</v>
      </c>
      <c r="E13" s="113">
        <f t="shared" si="1"/>
        <v>-5524.0980000000009</v>
      </c>
      <c r="F13" s="107">
        <f t="shared" si="2"/>
        <v>52.572142895778185</v>
      </c>
      <c r="G13" s="112"/>
      <c r="H13" s="112"/>
      <c r="I13" s="113"/>
      <c r="J13" s="114"/>
    </row>
    <row r="14" spans="1:10" s="115" customFormat="1" ht="39" customHeight="1">
      <c r="A14" s="145">
        <v>11010500</v>
      </c>
      <c r="B14" s="111" t="s">
        <v>318</v>
      </c>
      <c r="C14" s="7">
        <v>5766.1689999999999</v>
      </c>
      <c r="D14" s="116">
        <v>4032.4589999999998</v>
      </c>
      <c r="E14" s="113">
        <f t="shared" si="1"/>
        <v>-1733.71</v>
      </c>
      <c r="F14" s="107">
        <f t="shared" si="2"/>
        <v>69.933069946441037</v>
      </c>
      <c r="G14" s="112"/>
      <c r="H14" s="112"/>
      <c r="I14" s="113"/>
      <c r="J14" s="114"/>
    </row>
    <row r="15" spans="1:10" s="115" customFormat="1">
      <c r="A15" s="110">
        <v>11020000</v>
      </c>
      <c r="B15" s="111" t="s">
        <v>319</v>
      </c>
      <c r="C15" s="116">
        <f>C16</f>
        <v>273.90100000000001</v>
      </c>
      <c r="D15" s="116">
        <f>D16</f>
        <v>137.11099999999999</v>
      </c>
      <c r="E15" s="113">
        <f t="shared" si="1"/>
        <v>-136.79000000000002</v>
      </c>
      <c r="F15" s="107">
        <f t="shared" si="2"/>
        <v>50.058597814538821</v>
      </c>
      <c r="G15" s="112"/>
      <c r="H15" s="112"/>
      <c r="I15" s="113"/>
      <c r="J15" s="114"/>
    </row>
    <row r="16" spans="1:10" s="146" customFormat="1" ht="24.6" customHeight="1">
      <c r="A16" s="110">
        <v>11020200</v>
      </c>
      <c r="B16" s="111" t="s">
        <v>320</v>
      </c>
      <c r="C16" s="116">
        <v>273.90100000000001</v>
      </c>
      <c r="D16" s="116">
        <v>137.11099999999999</v>
      </c>
      <c r="E16" s="113">
        <f t="shared" si="1"/>
        <v>-136.79000000000002</v>
      </c>
      <c r="F16" s="107">
        <f t="shared" si="2"/>
        <v>50.058597814538821</v>
      </c>
      <c r="G16" s="112"/>
      <c r="H16" s="112"/>
      <c r="I16" s="113"/>
      <c r="J16" s="114"/>
    </row>
    <row r="17" spans="1:10" s="115" customFormat="1" ht="22.9" customHeight="1">
      <c r="A17" s="147">
        <v>13000000</v>
      </c>
      <c r="B17" s="117" t="s">
        <v>321</v>
      </c>
      <c r="C17" s="148">
        <v>4.7969999999999997</v>
      </c>
      <c r="D17" s="116">
        <v>7.6440000000000001</v>
      </c>
      <c r="E17" s="113">
        <f t="shared" si="1"/>
        <v>2.8470000000000004</v>
      </c>
      <c r="F17" s="107">
        <f t="shared" si="2"/>
        <v>159.34959349593498</v>
      </c>
      <c r="G17" s="112"/>
      <c r="H17" s="112"/>
      <c r="I17" s="113"/>
      <c r="J17" s="114"/>
    </row>
    <row r="18" spans="1:10" s="115" customFormat="1" ht="22.15" customHeight="1">
      <c r="A18" s="147">
        <v>14000000</v>
      </c>
      <c r="B18" s="111" t="s">
        <v>322</v>
      </c>
      <c r="C18" s="44">
        <f>C19+C21+C23</f>
        <v>38479.999000000003</v>
      </c>
      <c r="D18" s="148">
        <f>D19+D21+D23</f>
        <v>59863.123999999996</v>
      </c>
      <c r="E18" s="113">
        <f t="shared" si="1"/>
        <v>21383.124999999993</v>
      </c>
      <c r="F18" s="107">
        <f t="shared" si="2"/>
        <v>155.56945310731425</v>
      </c>
      <c r="G18" s="112"/>
      <c r="H18" s="112"/>
      <c r="I18" s="113"/>
      <c r="J18" s="114"/>
    </row>
    <row r="19" spans="1:10" s="115" customFormat="1" ht="22.15" customHeight="1">
      <c r="A19" s="149" t="s">
        <v>323</v>
      </c>
      <c r="B19" s="111" t="s">
        <v>324</v>
      </c>
      <c r="C19" s="148">
        <f>C20</f>
        <v>3498.4450000000002</v>
      </c>
      <c r="D19" s="148">
        <f>D20</f>
        <v>1525.203</v>
      </c>
      <c r="E19" s="113">
        <f t="shared" si="1"/>
        <v>-1973.2420000000002</v>
      </c>
      <c r="F19" s="107">
        <f t="shared" si="2"/>
        <v>43.596597917074583</v>
      </c>
      <c r="G19" s="112"/>
      <c r="H19" s="112"/>
      <c r="I19" s="113"/>
      <c r="J19" s="114"/>
    </row>
    <row r="20" spans="1:10" s="115" customFormat="1" ht="21" customHeight="1">
      <c r="A20" s="149" t="s">
        <v>325</v>
      </c>
      <c r="B20" s="111" t="s">
        <v>326</v>
      </c>
      <c r="C20" s="148">
        <v>3498.4450000000002</v>
      </c>
      <c r="D20" s="116">
        <v>1525.203</v>
      </c>
      <c r="E20" s="113">
        <f t="shared" si="1"/>
        <v>-1973.2420000000002</v>
      </c>
      <c r="F20" s="107">
        <f t="shared" si="2"/>
        <v>43.596597917074583</v>
      </c>
      <c r="G20" s="112"/>
      <c r="H20" s="112"/>
      <c r="I20" s="113"/>
      <c r="J20" s="114"/>
    </row>
    <row r="21" spans="1:10" s="115" customFormat="1" ht="27" customHeight="1">
      <c r="A21" s="149" t="s">
        <v>327</v>
      </c>
      <c r="B21" s="111" t="s">
        <v>328</v>
      </c>
      <c r="C21" s="148">
        <f>C22</f>
        <v>11787.458000000001</v>
      </c>
      <c r="D21" s="148">
        <f>D22</f>
        <v>9038.7279999999992</v>
      </c>
      <c r="E21" s="113">
        <f t="shared" si="1"/>
        <v>-2748.7300000000014</v>
      </c>
      <c r="F21" s="107">
        <f t="shared" si="2"/>
        <v>76.680892521525834</v>
      </c>
      <c r="G21" s="112"/>
      <c r="H21" s="112"/>
      <c r="I21" s="113"/>
      <c r="J21" s="114"/>
    </row>
    <row r="22" spans="1:10" s="115" customFormat="1" ht="19.149999999999999" customHeight="1">
      <c r="A22" s="149" t="s">
        <v>329</v>
      </c>
      <c r="B22" s="111" t="s">
        <v>326</v>
      </c>
      <c r="C22" s="148">
        <v>11787.458000000001</v>
      </c>
      <c r="D22" s="116">
        <v>9038.7279999999992</v>
      </c>
      <c r="E22" s="113">
        <f t="shared" si="1"/>
        <v>-2748.7300000000014</v>
      </c>
      <c r="F22" s="107">
        <f t="shared" si="2"/>
        <v>76.680892521525834</v>
      </c>
      <c r="G22" s="112"/>
      <c r="H22" s="112"/>
      <c r="I22" s="113"/>
      <c r="J22" s="114"/>
    </row>
    <row r="23" spans="1:10" s="115" customFormat="1" ht="23.45" customHeight="1">
      <c r="A23" s="110">
        <v>14040000</v>
      </c>
      <c r="B23" s="111" t="s">
        <v>330</v>
      </c>
      <c r="C23" s="7">
        <v>23194.096000000001</v>
      </c>
      <c r="D23" s="116">
        <v>49299.192999999999</v>
      </c>
      <c r="E23" s="113">
        <f t="shared" si="1"/>
        <v>26105.096999999998</v>
      </c>
      <c r="F23" s="107" t="s">
        <v>452</v>
      </c>
      <c r="G23" s="112"/>
      <c r="H23" s="112"/>
      <c r="I23" s="113"/>
      <c r="J23" s="114"/>
    </row>
    <row r="24" spans="1:10" s="115" customFormat="1" ht="51.75" customHeight="1">
      <c r="A24" s="110">
        <v>18000000</v>
      </c>
      <c r="B24" s="111" t="s">
        <v>331</v>
      </c>
      <c r="C24" s="112">
        <f>C25+C36+C39</f>
        <v>214996.50200000004</v>
      </c>
      <c r="D24" s="112">
        <f>D25+D36+D39</f>
        <v>165996.533</v>
      </c>
      <c r="E24" s="113">
        <f t="shared" si="1"/>
        <v>-48999.969000000041</v>
      </c>
      <c r="F24" s="107">
        <f t="shared" si="2"/>
        <v>77.208945939036695</v>
      </c>
      <c r="G24" s="112"/>
      <c r="H24" s="112"/>
      <c r="I24" s="113"/>
      <c r="J24" s="114"/>
    </row>
    <row r="25" spans="1:10" s="115" customFormat="1" ht="23.45" customHeight="1">
      <c r="A25" s="110">
        <v>18010000</v>
      </c>
      <c r="B25" s="111" t="s">
        <v>332</v>
      </c>
      <c r="C25" s="112">
        <f>SUM(C26:C35)</f>
        <v>67132.950000000012</v>
      </c>
      <c r="D25" s="112">
        <f>SUM(D26:D35)</f>
        <v>40433.634999999995</v>
      </c>
      <c r="E25" s="113">
        <f t="shared" si="1"/>
        <v>-26699.315000000017</v>
      </c>
      <c r="F25" s="107">
        <f t="shared" si="2"/>
        <v>60.229194456671408</v>
      </c>
      <c r="G25" s="112"/>
      <c r="H25" s="112"/>
      <c r="I25" s="113"/>
      <c r="J25" s="114"/>
    </row>
    <row r="26" spans="1:10" s="115" customFormat="1" ht="40.9" customHeight="1">
      <c r="A26" s="110">
        <v>18010100</v>
      </c>
      <c r="B26" s="111" t="s">
        <v>333</v>
      </c>
      <c r="C26" s="112">
        <v>108.96</v>
      </c>
      <c r="D26" s="112">
        <v>28.814</v>
      </c>
      <c r="E26" s="113">
        <f t="shared" si="1"/>
        <v>-80.145999999999987</v>
      </c>
      <c r="F26" s="107">
        <f t="shared" si="2"/>
        <v>26.444566813509546</v>
      </c>
      <c r="G26" s="112"/>
      <c r="H26" s="112"/>
      <c r="I26" s="113"/>
      <c r="J26" s="114"/>
    </row>
    <row r="27" spans="1:10" s="115" customFormat="1" ht="40.15" customHeight="1">
      <c r="A27" s="150">
        <v>18010200</v>
      </c>
      <c r="B27" s="111" t="s">
        <v>334</v>
      </c>
      <c r="C27" s="112">
        <v>66.48</v>
      </c>
      <c r="D27" s="112">
        <v>86.292000000000002</v>
      </c>
      <c r="E27" s="113">
        <f t="shared" si="1"/>
        <v>19.811999999999998</v>
      </c>
      <c r="F27" s="107">
        <f t="shared" si="2"/>
        <v>129.80144404332131</v>
      </c>
      <c r="G27" s="112"/>
      <c r="H27" s="112"/>
      <c r="I27" s="113"/>
      <c r="J27" s="114"/>
    </row>
    <row r="28" spans="1:10" s="115" customFormat="1" ht="42.6" customHeight="1">
      <c r="A28" s="110">
        <v>18010300</v>
      </c>
      <c r="B28" s="111" t="s">
        <v>335</v>
      </c>
      <c r="C28" s="112">
        <v>249.98599999999999</v>
      </c>
      <c r="D28" s="112">
        <v>275.06599999999997</v>
      </c>
      <c r="E28" s="113">
        <f t="shared" si="1"/>
        <v>25.079999999999984</v>
      </c>
      <c r="F28" s="107">
        <f t="shared" si="2"/>
        <v>110.0325618234621</v>
      </c>
      <c r="G28" s="112"/>
      <c r="H28" s="112"/>
      <c r="I28" s="113"/>
      <c r="J28" s="114"/>
    </row>
    <row r="29" spans="1:10" s="115" customFormat="1" ht="41.45" customHeight="1">
      <c r="A29" s="110">
        <v>18010400</v>
      </c>
      <c r="B29" s="111" t="s">
        <v>336</v>
      </c>
      <c r="C29" s="112">
        <v>12124.69</v>
      </c>
      <c r="D29" s="112">
        <v>6164.6909999999998</v>
      </c>
      <c r="E29" s="113">
        <f t="shared" si="1"/>
        <v>-5959.9990000000007</v>
      </c>
      <c r="F29" s="107">
        <f t="shared" si="2"/>
        <v>50.844112303077438</v>
      </c>
      <c r="G29" s="112"/>
      <c r="H29" s="112"/>
      <c r="I29" s="113"/>
      <c r="J29" s="114"/>
    </row>
    <row r="30" spans="1:10" s="115" customFormat="1" ht="22.15" customHeight="1">
      <c r="A30" s="110">
        <v>18010500</v>
      </c>
      <c r="B30" s="111" t="s">
        <v>337</v>
      </c>
      <c r="C30" s="112">
        <v>20931.879000000001</v>
      </c>
      <c r="D30" s="112">
        <v>13193.331</v>
      </c>
      <c r="E30" s="113">
        <f t="shared" si="1"/>
        <v>-7738.5480000000007</v>
      </c>
      <c r="F30" s="107">
        <f t="shared" si="2"/>
        <v>63.029845528917875</v>
      </c>
      <c r="G30" s="112"/>
      <c r="H30" s="112"/>
      <c r="I30" s="113"/>
      <c r="J30" s="114"/>
    </row>
    <row r="31" spans="1:10" s="115" customFormat="1" ht="22.9" customHeight="1">
      <c r="A31" s="110">
        <v>18010600</v>
      </c>
      <c r="B31" s="111" t="s">
        <v>338</v>
      </c>
      <c r="C31" s="112">
        <v>30178.383000000002</v>
      </c>
      <c r="D31" s="112">
        <v>17949.536</v>
      </c>
      <c r="E31" s="113">
        <f t="shared" si="1"/>
        <v>-12228.847000000002</v>
      </c>
      <c r="F31" s="107">
        <f t="shared" si="2"/>
        <v>59.478123794770575</v>
      </c>
      <c r="G31" s="112"/>
      <c r="H31" s="112"/>
      <c r="I31" s="113"/>
      <c r="J31" s="114"/>
    </row>
    <row r="32" spans="1:10" s="115" customFormat="1" ht="21" customHeight="1">
      <c r="A32" s="110">
        <v>18010700</v>
      </c>
      <c r="B32" s="111" t="s">
        <v>339</v>
      </c>
      <c r="C32" s="112">
        <v>195.68700000000001</v>
      </c>
      <c r="D32" s="112">
        <v>247.74199999999999</v>
      </c>
      <c r="E32" s="113">
        <f t="shared" si="1"/>
        <v>52.054999999999978</v>
      </c>
      <c r="F32" s="107">
        <f t="shared" si="2"/>
        <v>126.60115388349762</v>
      </c>
      <c r="G32" s="112"/>
      <c r="H32" s="112"/>
      <c r="I32" s="113"/>
      <c r="J32" s="114"/>
    </row>
    <row r="33" spans="1:10" s="115" customFormat="1" ht="23.45" customHeight="1">
      <c r="A33" s="110">
        <v>18010900</v>
      </c>
      <c r="B33" s="111" t="s">
        <v>340</v>
      </c>
      <c r="C33" s="112">
        <v>2947.3440000000001</v>
      </c>
      <c r="D33" s="112">
        <v>2272.7089999999998</v>
      </c>
      <c r="E33" s="113">
        <f t="shared" si="1"/>
        <v>-674.63500000000022</v>
      </c>
      <c r="F33" s="107">
        <f t="shared" si="2"/>
        <v>77.110408557670894</v>
      </c>
      <c r="G33" s="112"/>
      <c r="H33" s="112"/>
      <c r="I33" s="113"/>
      <c r="J33" s="114"/>
    </row>
    <row r="34" spans="1:10" s="115" customFormat="1" ht="21" customHeight="1">
      <c r="A34" s="110">
        <v>18011000</v>
      </c>
      <c r="B34" s="111" t="s">
        <v>341</v>
      </c>
      <c r="C34" s="112">
        <v>133.524</v>
      </c>
      <c r="D34" s="112">
        <v>79.167000000000002</v>
      </c>
      <c r="E34" s="113">
        <f t="shared" si="1"/>
        <v>-54.356999999999999</v>
      </c>
      <c r="F34" s="107">
        <f t="shared" si="2"/>
        <v>59.290464635571141</v>
      </c>
      <c r="G34" s="112"/>
      <c r="H34" s="112"/>
      <c r="I34" s="113"/>
      <c r="J34" s="114"/>
    </row>
    <row r="35" spans="1:10" s="115" customFormat="1" ht="22.15" customHeight="1">
      <c r="A35" s="110">
        <v>18011100</v>
      </c>
      <c r="B35" s="111" t="s">
        <v>342</v>
      </c>
      <c r="C35" s="112">
        <v>196.017</v>
      </c>
      <c r="D35" s="112">
        <v>136.28700000000001</v>
      </c>
      <c r="E35" s="113">
        <f t="shared" si="1"/>
        <v>-59.72999999999999</v>
      </c>
      <c r="F35" s="107">
        <f t="shared" si="2"/>
        <v>69.528153170388279</v>
      </c>
      <c r="G35" s="112"/>
      <c r="H35" s="112"/>
      <c r="I35" s="113"/>
      <c r="J35" s="114"/>
    </row>
    <row r="36" spans="1:10" s="115" customFormat="1" ht="21" customHeight="1">
      <c r="A36" s="110">
        <v>18030000</v>
      </c>
      <c r="B36" s="111" t="s">
        <v>343</v>
      </c>
      <c r="C36" s="112">
        <f>C37+C38</f>
        <v>436.34699999999998</v>
      </c>
      <c r="D36" s="112">
        <f>D37+D38</f>
        <v>34.21</v>
      </c>
      <c r="E36" s="113">
        <f t="shared" si="1"/>
        <v>-402.137</v>
      </c>
      <c r="F36" s="107">
        <f t="shared" si="2"/>
        <v>7.8400905701196528</v>
      </c>
      <c r="G36" s="112"/>
      <c r="H36" s="112"/>
      <c r="I36" s="113"/>
      <c r="J36" s="114"/>
    </row>
    <row r="37" spans="1:10" s="115" customFormat="1" ht="21.6" customHeight="1">
      <c r="A37" s="110">
        <v>18030100</v>
      </c>
      <c r="B37" s="111" t="s">
        <v>344</v>
      </c>
      <c r="C37" s="112">
        <v>133.99100000000001</v>
      </c>
      <c r="D37" s="112">
        <v>25.815000000000001</v>
      </c>
      <c r="E37" s="113">
        <f t="shared" si="1"/>
        <v>-108.17600000000002</v>
      </c>
      <c r="F37" s="107">
        <f t="shared" si="2"/>
        <v>19.26621937294296</v>
      </c>
      <c r="G37" s="112"/>
      <c r="H37" s="112"/>
      <c r="I37" s="113"/>
      <c r="J37" s="114"/>
    </row>
    <row r="38" spans="1:10" s="115" customFormat="1" ht="22.15" customHeight="1">
      <c r="A38" s="110">
        <v>18030200</v>
      </c>
      <c r="B38" s="111" t="s">
        <v>345</v>
      </c>
      <c r="C38" s="112">
        <v>302.35599999999999</v>
      </c>
      <c r="D38" s="112">
        <v>8.3949999999999996</v>
      </c>
      <c r="E38" s="113">
        <f t="shared" si="1"/>
        <v>-293.96100000000001</v>
      </c>
      <c r="F38" s="107">
        <f t="shared" si="2"/>
        <v>2.776528330841789</v>
      </c>
      <c r="G38" s="112"/>
      <c r="H38" s="112"/>
      <c r="I38" s="113"/>
      <c r="J38" s="114"/>
    </row>
    <row r="39" spans="1:10" s="115" customFormat="1" ht="22.9" customHeight="1">
      <c r="A39" s="110">
        <v>18050000</v>
      </c>
      <c r="B39" s="111" t="s">
        <v>346</v>
      </c>
      <c r="C39" s="112">
        <f>C40+C41+C42</f>
        <v>147427.20500000002</v>
      </c>
      <c r="D39" s="112">
        <f>D40+D41+D42</f>
        <v>125528.68799999999</v>
      </c>
      <c r="E39" s="113">
        <f t="shared" si="1"/>
        <v>-21898.517000000022</v>
      </c>
      <c r="F39" s="107">
        <f t="shared" si="2"/>
        <v>85.146217077099152</v>
      </c>
      <c r="G39" s="112"/>
      <c r="H39" s="112"/>
      <c r="I39" s="113"/>
      <c r="J39" s="114"/>
    </row>
    <row r="40" spans="1:10" s="115" customFormat="1" ht="23.45" customHeight="1">
      <c r="A40" s="110">
        <v>18050300</v>
      </c>
      <c r="B40" s="111" t="s">
        <v>347</v>
      </c>
      <c r="C40" s="112">
        <v>26785.826000000001</v>
      </c>
      <c r="D40" s="112">
        <v>31817.879000000001</v>
      </c>
      <c r="E40" s="113">
        <f t="shared" si="1"/>
        <v>5032.0529999999999</v>
      </c>
      <c r="F40" s="107">
        <f t="shared" si="2"/>
        <v>118.78625284880144</v>
      </c>
      <c r="G40" s="112"/>
      <c r="H40" s="112"/>
      <c r="I40" s="113"/>
      <c r="J40" s="114"/>
    </row>
    <row r="41" spans="1:10" s="115" customFormat="1" ht="23.45" customHeight="1">
      <c r="A41" s="110">
        <v>18050400</v>
      </c>
      <c r="B41" s="111" t="s">
        <v>348</v>
      </c>
      <c r="C41" s="112">
        <v>120641.26300000001</v>
      </c>
      <c r="D41" s="112">
        <v>93710.808999999994</v>
      </c>
      <c r="E41" s="113">
        <f t="shared" si="1"/>
        <v>-26930.454000000012</v>
      </c>
      <c r="F41" s="107">
        <f t="shared" si="2"/>
        <v>77.677244642241504</v>
      </c>
      <c r="G41" s="112"/>
      <c r="H41" s="112"/>
      <c r="I41" s="113"/>
      <c r="J41" s="114"/>
    </row>
    <row r="42" spans="1:10" s="115" customFormat="1" ht="38.450000000000003" customHeight="1">
      <c r="A42" s="110">
        <v>18050500</v>
      </c>
      <c r="B42" s="111" t="s">
        <v>349</v>
      </c>
      <c r="C42" s="112">
        <v>0.11600000000000001</v>
      </c>
      <c r="D42" s="112"/>
      <c r="E42" s="113">
        <f t="shared" si="1"/>
        <v>-0.11600000000000001</v>
      </c>
      <c r="F42" s="107"/>
      <c r="G42" s="112"/>
      <c r="H42" s="112"/>
      <c r="I42" s="113"/>
      <c r="J42" s="114"/>
    </row>
    <row r="43" spans="1:10" s="115" customFormat="1" ht="21.95" customHeight="1">
      <c r="A43" s="110">
        <v>19010000</v>
      </c>
      <c r="B43" s="111" t="s">
        <v>350</v>
      </c>
      <c r="C43" s="112"/>
      <c r="D43" s="116"/>
      <c r="E43" s="113"/>
      <c r="F43" s="107"/>
      <c r="G43" s="112">
        <v>226.524</v>
      </c>
      <c r="H43" s="112">
        <v>154.852</v>
      </c>
      <c r="I43" s="113">
        <f>SUM(H43-G43)</f>
        <v>-71.671999999999997</v>
      </c>
      <c r="J43" s="108">
        <f t="shared" ref="J43:J69" si="3">H43/G43*100</f>
        <v>68.360085465557731</v>
      </c>
    </row>
    <row r="44" spans="1:10" s="109" customFormat="1">
      <c r="A44" s="103">
        <v>20000000</v>
      </c>
      <c r="B44" s="104" t="s">
        <v>351</v>
      </c>
      <c r="C44" s="105">
        <f>C45+C53+C63</f>
        <v>10708.394</v>
      </c>
      <c r="D44" s="85">
        <f>D45+D53+D63</f>
        <v>12128.898000000001</v>
      </c>
      <c r="E44" s="106">
        <f t="shared" si="1"/>
        <v>1420.5040000000008</v>
      </c>
      <c r="F44" s="107">
        <f t="shared" si="2"/>
        <v>113.26533185088259</v>
      </c>
      <c r="G44" s="105">
        <f>G63+G70</f>
        <v>13433.861000000001</v>
      </c>
      <c r="H44" s="105">
        <f>H63+H70</f>
        <v>63966.345000000001</v>
      </c>
      <c r="I44" s="106">
        <f t="shared" si="0"/>
        <v>50532.483999999997</v>
      </c>
      <c r="J44" s="108" t="s">
        <v>454</v>
      </c>
    </row>
    <row r="45" spans="1:10" s="115" customFormat="1" ht="24.6" customHeight="1">
      <c r="A45" s="110">
        <v>21000000</v>
      </c>
      <c r="B45" s="111" t="s">
        <v>352</v>
      </c>
      <c r="C45" s="112">
        <f>C46</f>
        <v>909.13800000000003</v>
      </c>
      <c r="D45" s="112">
        <f>D46</f>
        <v>898.39700000000005</v>
      </c>
      <c r="E45" s="113">
        <f t="shared" si="1"/>
        <v>-10.740999999999985</v>
      </c>
      <c r="F45" s="107">
        <f t="shared" si="2"/>
        <v>98.818551199047889</v>
      </c>
      <c r="G45" s="112"/>
      <c r="H45" s="112"/>
      <c r="I45" s="113"/>
      <c r="J45" s="114"/>
    </row>
    <row r="46" spans="1:10" s="115" customFormat="1">
      <c r="A46" s="110">
        <v>21080000</v>
      </c>
      <c r="B46" s="111" t="s">
        <v>353</v>
      </c>
      <c r="C46" s="116">
        <f>C47+C51+C48+C49+C50+C52</f>
        <v>909.13800000000003</v>
      </c>
      <c r="D46" s="116">
        <f>D47+D51+D48+D49+D50+D52</f>
        <v>898.39700000000005</v>
      </c>
      <c r="E46" s="113">
        <f t="shared" si="1"/>
        <v>-10.740999999999985</v>
      </c>
      <c r="F46" s="107">
        <f t="shared" si="2"/>
        <v>98.818551199047889</v>
      </c>
      <c r="G46" s="112"/>
      <c r="H46" s="112"/>
      <c r="I46" s="113"/>
      <c r="J46" s="114"/>
    </row>
    <row r="47" spans="1:10" s="115" customFormat="1">
      <c r="A47" s="110">
        <v>21080500</v>
      </c>
      <c r="B47" s="111" t="s">
        <v>353</v>
      </c>
      <c r="C47" s="112">
        <v>50.036999999999999</v>
      </c>
      <c r="D47" s="116"/>
      <c r="E47" s="113">
        <f t="shared" si="1"/>
        <v>-50.036999999999999</v>
      </c>
      <c r="F47" s="107"/>
      <c r="G47" s="112"/>
      <c r="H47" s="112"/>
      <c r="I47" s="113"/>
      <c r="J47" s="114"/>
    </row>
    <row r="48" spans="1:10" s="115" customFormat="1" ht="39" customHeight="1">
      <c r="A48" s="110">
        <v>21081100</v>
      </c>
      <c r="B48" s="111" t="s">
        <v>354</v>
      </c>
      <c r="C48" s="112">
        <v>306.14999999999998</v>
      </c>
      <c r="D48" s="116">
        <v>690.17100000000005</v>
      </c>
      <c r="E48" s="113">
        <f t="shared" si="1"/>
        <v>384.02100000000007</v>
      </c>
      <c r="F48" s="107" t="s">
        <v>453</v>
      </c>
      <c r="G48" s="112"/>
      <c r="H48" s="112"/>
      <c r="I48" s="113"/>
      <c r="J48" s="114"/>
    </row>
    <row r="49" spans="1:10" s="115" customFormat="1" ht="37.9" customHeight="1">
      <c r="A49" s="110">
        <v>21081500</v>
      </c>
      <c r="B49" s="117" t="s">
        <v>355</v>
      </c>
      <c r="C49" s="112">
        <v>379.52300000000002</v>
      </c>
      <c r="D49" s="116">
        <v>187</v>
      </c>
      <c r="E49" s="113">
        <f t="shared" si="1"/>
        <v>-192.52300000000002</v>
      </c>
      <c r="F49" s="107">
        <f t="shared" si="2"/>
        <v>49.272376114227598</v>
      </c>
      <c r="G49" s="112"/>
      <c r="H49" s="112"/>
      <c r="I49" s="113"/>
      <c r="J49" s="114"/>
    </row>
    <row r="50" spans="1:10" s="115" customFormat="1" ht="21.4" customHeight="1">
      <c r="A50" s="110">
        <v>21081700</v>
      </c>
      <c r="B50" s="117" t="s">
        <v>356</v>
      </c>
      <c r="C50" s="112">
        <v>120</v>
      </c>
      <c r="D50" s="116"/>
      <c r="E50" s="113">
        <f t="shared" si="1"/>
        <v>-120</v>
      </c>
      <c r="F50" s="107"/>
      <c r="G50" s="112"/>
      <c r="H50" s="112"/>
      <c r="I50" s="113"/>
      <c r="J50" s="114"/>
    </row>
    <row r="51" spans="1:10" s="125" customFormat="1" ht="39" customHeight="1">
      <c r="A51" s="120">
        <v>21081800</v>
      </c>
      <c r="B51" s="102" t="s">
        <v>451</v>
      </c>
      <c r="C51" s="121"/>
      <c r="D51" s="122">
        <v>4.2000000000000003E-2</v>
      </c>
      <c r="E51" s="123">
        <f t="shared" si="1"/>
        <v>4.2000000000000003E-2</v>
      </c>
      <c r="F51" s="107"/>
      <c r="G51" s="121"/>
      <c r="H51" s="121"/>
      <c r="I51" s="123"/>
      <c r="J51" s="124"/>
    </row>
    <row r="52" spans="1:10" s="115" customFormat="1" ht="67.5" customHeight="1">
      <c r="A52" s="110">
        <v>21082400</v>
      </c>
      <c r="B52" s="118" t="s">
        <v>413</v>
      </c>
      <c r="C52" s="112">
        <v>53.427999999999997</v>
      </c>
      <c r="D52" s="116">
        <v>21.184000000000001</v>
      </c>
      <c r="E52" s="113">
        <f t="shared" si="1"/>
        <v>-32.244</v>
      </c>
      <c r="F52" s="107">
        <f t="shared" si="2"/>
        <v>39.649621921090066</v>
      </c>
      <c r="G52" s="112"/>
      <c r="H52" s="112"/>
      <c r="I52" s="113"/>
      <c r="J52" s="114"/>
    </row>
    <row r="53" spans="1:10" s="115" customFormat="1" ht="21" customHeight="1">
      <c r="A53" s="110">
        <v>22000000</v>
      </c>
      <c r="B53" s="111" t="s">
        <v>357</v>
      </c>
      <c r="C53" s="112">
        <f>C54+C59+C60</f>
        <v>6650.6779999999999</v>
      </c>
      <c r="D53" s="7">
        <f>D54+D59+D60</f>
        <v>7087.72</v>
      </c>
      <c r="E53" s="113">
        <f t="shared" si="1"/>
        <v>437.04200000000037</v>
      </c>
      <c r="F53" s="107">
        <f t="shared" si="2"/>
        <v>106.57139016503281</v>
      </c>
      <c r="G53" s="112"/>
      <c r="H53" s="112"/>
      <c r="I53" s="113"/>
      <c r="J53" s="114"/>
    </row>
    <row r="54" spans="1:10" s="115" customFormat="1" ht="32.25" customHeight="1">
      <c r="A54" s="110">
        <v>22010000</v>
      </c>
      <c r="B54" s="111" t="s">
        <v>358</v>
      </c>
      <c r="C54" s="112">
        <f>C58+C57+C56+C55</f>
        <v>4051.5299999999997</v>
      </c>
      <c r="D54" s="7">
        <f>D58+D57+D56+D55</f>
        <v>5805.2370000000001</v>
      </c>
      <c r="E54" s="113">
        <f t="shared" si="1"/>
        <v>1753.7070000000003</v>
      </c>
      <c r="F54" s="107">
        <f t="shared" si="2"/>
        <v>143.28505527541449</v>
      </c>
      <c r="G54" s="112"/>
      <c r="H54" s="112"/>
      <c r="I54" s="113"/>
      <c r="J54" s="114"/>
    </row>
    <row r="55" spans="1:10" s="115" customFormat="1" ht="40.15" customHeight="1">
      <c r="A55" s="110">
        <v>22010300</v>
      </c>
      <c r="B55" s="117" t="s">
        <v>359</v>
      </c>
      <c r="C55" s="112">
        <v>121.214</v>
      </c>
      <c r="D55" s="112">
        <v>63.442</v>
      </c>
      <c r="E55" s="113">
        <f t="shared" si="1"/>
        <v>-57.771999999999998</v>
      </c>
      <c r="F55" s="107">
        <f t="shared" si="2"/>
        <v>52.338838747999404</v>
      </c>
      <c r="G55" s="112"/>
      <c r="H55" s="112"/>
      <c r="I55" s="113"/>
      <c r="J55" s="114"/>
    </row>
    <row r="56" spans="1:10" s="115" customFormat="1" ht="21.6" customHeight="1">
      <c r="A56" s="110">
        <v>22012500</v>
      </c>
      <c r="B56" s="111" t="s">
        <v>360</v>
      </c>
      <c r="C56" s="112">
        <v>3799.3989999999999</v>
      </c>
      <c r="D56" s="112">
        <v>5699.9170000000004</v>
      </c>
      <c r="E56" s="113">
        <f t="shared" si="1"/>
        <v>1900.5180000000005</v>
      </c>
      <c r="F56" s="107">
        <f t="shared" si="2"/>
        <v>150.02154288086092</v>
      </c>
      <c r="G56" s="112"/>
      <c r="H56" s="112"/>
      <c r="I56" s="113"/>
      <c r="J56" s="114"/>
    </row>
    <row r="57" spans="1:10" s="115" customFormat="1" ht="24" customHeight="1">
      <c r="A57" s="110">
        <v>22012600</v>
      </c>
      <c r="B57" s="117" t="s">
        <v>361</v>
      </c>
      <c r="C57" s="112">
        <v>124.935</v>
      </c>
      <c r="D57" s="112">
        <v>41.2</v>
      </c>
      <c r="E57" s="113">
        <f t="shared" si="1"/>
        <v>-83.734999999999999</v>
      </c>
      <c r="F57" s="107">
        <f t="shared" si="2"/>
        <v>32.977148117020853</v>
      </c>
      <c r="G57" s="112"/>
      <c r="H57" s="112"/>
      <c r="I57" s="113"/>
      <c r="J57" s="114"/>
    </row>
    <row r="58" spans="1:10" s="115" customFormat="1" ht="72" customHeight="1">
      <c r="A58" s="110">
        <v>22012900</v>
      </c>
      <c r="B58" s="119" t="s">
        <v>362</v>
      </c>
      <c r="C58" s="112">
        <v>5.9820000000000002</v>
      </c>
      <c r="D58" s="112">
        <v>0.67800000000000005</v>
      </c>
      <c r="E58" s="113">
        <f t="shared" si="1"/>
        <v>-5.3040000000000003</v>
      </c>
      <c r="F58" s="107">
        <f t="shared" si="2"/>
        <v>11.334002006018054</v>
      </c>
      <c r="G58" s="112"/>
      <c r="H58" s="112"/>
      <c r="I58" s="113"/>
      <c r="J58" s="114"/>
    </row>
    <row r="59" spans="1:10" s="115" customFormat="1" ht="39" customHeight="1">
      <c r="A59" s="110">
        <v>22080400</v>
      </c>
      <c r="B59" s="111" t="s">
        <v>363</v>
      </c>
      <c r="C59" s="112">
        <v>2526.1120000000001</v>
      </c>
      <c r="D59" s="112">
        <v>1221.133</v>
      </c>
      <c r="E59" s="113">
        <f t="shared" si="1"/>
        <v>-1304.979</v>
      </c>
      <c r="F59" s="107">
        <f t="shared" si="2"/>
        <v>48.340414043399498</v>
      </c>
      <c r="G59" s="112"/>
      <c r="H59" s="112"/>
      <c r="I59" s="113"/>
      <c r="J59" s="114"/>
    </row>
    <row r="60" spans="1:10" s="115" customFormat="1" ht="22.9" customHeight="1">
      <c r="A60" s="110">
        <v>22090000</v>
      </c>
      <c r="B60" s="111" t="s">
        <v>364</v>
      </c>
      <c r="C60" s="116">
        <f>C61+C62</f>
        <v>73.036000000000001</v>
      </c>
      <c r="D60" s="116">
        <f>D61+D62</f>
        <v>61.35</v>
      </c>
      <c r="E60" s="113">
        <f t="shared" si="1"/>
        <v>-11.686</v>
      </c>
      <c r="F60" s="107">
        <f t="shared" si="2"/>
        <v>83.999671394928527</v>
      </c>
      <c r="G60" s="112"/>
      <c r="H60" s="112"/>
      <c r="I60" s="113"/>
      <c r="J60" s="114"/>
    </row>
    <row r="61" spans="1:10" s="115" customFormat="1" ht="40.9" customHeight="1">
      <c r="A61" s="110">
        <v>22090100</v>
      </c>
      <c r="B61" s="111" t="s">
        <v>365</v>
      </c>
      <c r="C61" s="112">
        <v>31.103999999999999</v>
      </c>
      <c r="D61" s="112">
        <v>9.0519999999999996</v>
      </c>
      <c r="E61" s="113">
        <f t="shared" si="1"/>
        <v>-22.052</v>
      </c>
      <c r="F61" s="107">
        <f t="shared" si="2"/>
        <v>29.10236625514403</v>
      </c>
      <c r="G61" s="112"/>
      <c r="H61" s="112"/>
      <c r="I61" s="113"/>
      <c r="J61" s="114"/>
    </row>
    <row r="62" spans="1:10" s="115" customFormat="1" ht="40.9" customHeight="1">
      <c r="A62" s="110">
        <v>22090400</v>
      </c>
      <c r="B62" s="111" t="s">
        <v>366</v>
      </c>
      <c r="C62" s="112">
        <v>41.932000000000002</v>
      </c>
      <c r="D62" s="112">
        <v>52.298000000000002</v>
      </c>
      <c r="E62" s="113">
        <f t="shared" si="1"/>
        <v>10.366</v>
      </c>
      <c r="F62" s="107">
        <f t="shared" si="2"/>
        <v>124.7209768196127</v>
      </c>
      <c r="G62" s="112"/>
      <c r="H62" s="112"/>
      <c r="I62" s="113"/>
      <c r="J62" s="114"/>
    </row>
    <row r="63" spans="1:10" s="115" customFormat="1" ht="21" customHeight="1">
      <c r="A63" s="110">
        <v>24000000</v>
      </c>
      <c r="B63" s="111" t="s">
        <v>367</v>
      </c>
      <c r="C63" s="112">
        <f>C64+C69</f>
        <v>3148.578</v>
      </c>
      <c r="D63" s="112">
        <f>D64+D69</f>
        <v>4142.7809999999999</v>
      </c>
      <c r="E63" s="113">
        <f t="shared" si="1"/>
        <v>994.20299999999997</v>
      </c>
      <c r="F63" s="107">
        <f t="shared" si="2"/>
        <v>131.57625442342541</v>
      </c>
      <c r="G63" s="112">
        <f>G64+G69</f>
        <v>153.31700000000001</v>
      </c>
      <c r="H63" s="112">
        <f>H64+H69</f>
        <v>63.953000000000003</v>
      </c>
      <c r="I63" s="113">
        <f t="shared" si="0"/>
        <v>-89.364000000000004</v>
      </c>
      <c r="J63" s="108">
        <f t="shared" si="3"/>
        <v>41.712921593821953</v>
      </c>
    </row>
    <row r="64" spans="1:10" s="115" customFormat="1">
      <c r="A64" s="110">
        <v>24060000</v>
      </c>
      <c r="B64" s="111" t="s">
        <v>353</v>
      </c>
      <c r="C64" s="112">
        <f>C65+C68+C66</f>
        <v>3148.578</v>
      </c>
      <c r="D64" s="112">
        <f>D65+D68+D66</f>
        <v>4142.7809999999999</v>
      </c>
      <c r="E64" s="113">
        <f t="shared" si="1"/>
        <v>994.20299999999997</v>
      </c>
      <c r="F64" s="107">
        <f t="shared" si="2"/>
        <v>131.57625442342541</v>
      </c>
      <c r="G64" s="112">
        <f>G67</f>
        <v>99.524000000000001</v>
      </c>
      <c r="H64" s="112">
        <f>H67</f>
        <v>12.14</v>
      </c>
      <c r="I64" s="113">
        <f t="shared" si="0"/>
        <v>-87.384</v>
      </c>
      <c r="J64" s="108">
        <f t="shared" si="3"/>
        <v>12.198062778827218</v>
      </c>
    </row>
    <row r="65" spans="1:10" s="115" customFormat="1" ht="21" customHeight="1">
      <c r="A65" s="110">
        <v>24060300</v>
      </c>
      <c r="B65" s="111" t="s">
        <v>353</v>
      </c>
      <c r="C65" s="116">
        <v>2353.4189999999999</v>
      </c>
      <c r="D65" s="116">
        <v>3570.6930000000002</v>
      </c>
      <c r="E65" s="113">
        <f t="shared" si="1"/>
        <v>1217.2740000000003</v>
      </c>
      <c r="F65" s="107">
        <f t="shared" si="2"/>
        <v>151.72364122155895</v>
      </c>
      <c r="G65" s="112"/>
      <c r="H65" s="112"/>
      <c r="I65" s="113"/>
      <c r="J65" s="108"/>
    </row>
    <row r="66" spans="1:10" s="115" customFormat="1" ht="58.5" customHeight="1">
      <c r="A66" s="110">
        <v>24061900</v>
      </c>
      <c r="B66" s="111" t="s">
        <v>423</v>
      </c>
      <c r="C66" s="116"/>
      <c r="D66" s="116">
        <v>50</v>
      </c>
      <c r="E66" s="113">
        <f t="shared" si="1"/>
        <v>50</v>
      </c>
      <c r="F66" s="107"/>
      <c r="G66" s="112"/>
      <c r="H66" s="112"/>
      <c r="I66" s="113"/>
      <c r="J66" s="108"/>
    </row>
    <row r="67" spans="1:10" s="115" customFormat="1" ht="60.75" customHeight="1">
      <c r="A67" s="110">
        <v>24062100</v>
      </c>
      <c r="B67" s="111" t="s">
        <v>368</v>
      </c>
      <c r="C67" s="112"/>
      <c r="D67" s="116"/>
      <c r="E67" s="113"/>
      <c r="F67" s="107"/>
      <c r="G67" s="112">
        <v>99.524000000000001</v>
      </c>
      <c r="H67" s="112">
        <v>12.14</v>
      </c>
      <c r="I67" s="113">
        <f t="shared" si="0"/>
        <v>-87.384</v>
      </c>
      <c r="J67" s="108">
        <f t="shared" si="3"/>
        <v>12.198062778827218</v>
      </c>
    </row>
    <row r="68" spans="1:10" s="115" customFormat="1" ht="129.75" customHeight="1">
      <c r="A68" s="110">
        <v>24062200</v>
      </c>
      <c r="B68" s="119" t="s">
        <v>369</v>
      </c>
      <c r="C68" s="112">
        <v>795.15899999999999</v>
      </c>
      <c r="D68" s="116">
        <v>522.08799999999997</v>
      </c>
      <c r="E68" s="113">
        <f t="shared" si="1"/>
        <v>-273.07100000000003</v>
      </c>
      <c r="F68" s="107">
        <f t="shared" si="2"/>
        <v>65.658314877904928</v>
      </c>
      <c r="G68" s="112"/>
      <c r="H68" s="112"/>
      <c r="I68" s="113"/>
      <c r="J68" s="114"/>
    </row>
    <row r="69" spans="1:10" s="115" customFormat="1" ht="38.450000000000003" customHeight="1">
      <c r="A69" s="110">
        <v>24110900</v>
      </c>
      <c r="B69" s="111" t="s">
        <v>370</v>
      </c>
      <c r="C69" s="112"/>
      <c r="D69" s="116"/>
      <c r="E69" s="113"/>
      <c r="F69" s="107"/>
      <c r="G69" s="112">
        <v>53.792999999999999</v>
      </c>
      <c r="H69" s="112">
        <v>51.813000000000002</v>
      </c>
      <c r="I69" s="113">
        <f t="shared" ref="I69" si="4">SUM(H69-G69)</f>
        <v>-1.9799999999999969</v>
      </c>
      <c r="J69" s="108">
        <f t="shared" si="3"/>
        <v>96.319223690814795</v>
      </c>
    </row>
    <row r="70" spans="1:10" s="115" customFormat="1">
      <c r="A70" s="110">
        <v>25000000</v>
      </c>
      <c r="B70" s="111" t="s">
        <v>371</v>
      </c>
      <c r="C70" s="112"/>
      <c r="D70" s="116"/>
      <c r="E70" s="113"/>
      <c r="F70" s="107"/>
      <c r="G70" s="151">
        <v>13280.544</v>
      </c>
      <c r="H70" s="151">
        <v>63902.392</v>
      </c>
      <c r="I70" s="113">
        <f t="shared" ref="I70:I85" si="5">SUM(H70-G70)</f>
        <v>50621.847999999998</v>
      </c>
      <c r="J70" s="108" t="s">
        <v>454</v>
      </c>
    </row>
    <row r="71" spans="1:10" s="109" customFormat="1">
      <c r="A71" s="103">
        <v>30000000</v>
      </c>
      <c r="B71" s="144" t="s">
        <v>372</v>
      </c>
      <c r="C71" s="105">
        <f>C72</f>
        <v>8.5999999999999993E-2</v>
      </c>
      <c r="D71" s="105"/>
      <c r="E71" s="106">
        <f t="shared" ref="E71:E85" si="6">D71-C71</f>
        <v>-8.5999999999999993E-2</v>
      </c>
      <c r="F71" s="107"/>
      <c r="G71" s="105">
        <f>G74</f>
        <v>103</v>
      </c>
      <c r="H71" s="105"/>
      <c r="I71" s="106">
        <f t="shared" si="5"/>
        <v>-103</v>
      </c>
      <c r="J71" s="108"/>
    </row>
    <row r="72" spans="1:10" s="115" customFormat="1" ht="24.6" customHeight="1">
      <c r="A72" s="110">
        <v>31000000</v>
      </c>
      <c r="B72" s="111" t="s">
        <v>373</v>
      </c>
      <c r="C72" s="116">
        <f>C73</f>
        <v>8.5999999999999993E-2</v>
      </c>
      <c r="D72" s="116"/>
      <c r="E72" s="113">
        <f t="shared" si="6"/>
        <v>-8.5999999999999993E-2</v>
      </c>
      <c r="F72" s="107"/>
      <c r="G72" s="116"/>
      <c r="H72" s="116"/>
      <c r="I72" s="113"/>
      <c r="J72" s="114"/>
    </row>
    <row r="73" spans="1:10" s="115" customFormat="1" ht="27.6" customHeight="1">
      <c r="A73" s="110">
        <v>31020000</v>
      </c>
      <c r="B73" s="111" t="s">
        <v>374</v>
      </c>
      <c r="C73" s="116">
        <v>8.5999999999999993E-2</v>
      </c>
      <c r="D73" s="116"/>
      <c r="E73" s="113">
        <f t="shared" si="6"/>
        <v>-8.5999999999999993E-2</v>
      </c>
      <c r="F73" s="107"/>
      <c r="G73" s="116"/>
      <c r="H73" s="116"/>
      <c r="I73" s="113"/>
      <c r="J73" s="114"/>
    </row>
    <row r="74" spans="1:10" s="115" customFormat="1" ht="21" customHeight="1">
      <c r="A74" s="110">
        <v>33010000</v>
      </c>
      <c r="B74" s="111" t="s">
        <v>375</v>
      </c>
      <c r="C74" s="116"/>
      <c r="D74" s="116"/>
      <c r="E74" s="113"/>
      <c r="F74" s="107"/>
      <c r="G74" s="116">
        <v>103</v>
      </c>
      <c r="H74" s="116"/>
      <c r="I74" s="113">
        <f t="shared" si="5"/>
        <v>-103</v>
      </c>
      <c r="J74" s="114"/>
    </row>
    <row r="75" spans="1:10" s="152" customFormat="1">
      <c r="A75" s="103"/>
      <c r="B75" s="144" t="s">
        <v>376</v>
      </c>
      <c r="C75" s="105">
        <f>C8+C44+C71</f>
        <v>935247.48499999987</v>
      </c>
      <c r="D75" s="105">
        <f>D8+D44+D71</f>
        <v>1149491.713</v>
      </c>
      <c r="E75" s="106">
        <f t="shared" si="6"/>
        <v>214244.22800000012</v>
      </c>
      <c r="F75" s="107">
        <f t="shared" ref="F75:F85" si="7">D75/C75*100</f>
        <v>122.90775772575321</v>
      </c>
      <c r="G75" s="105">
        <f>G8+G44+G71</f>
        <v>13763.385</v>
      </c>
      <c r="H75" s="105">
        <f>H8+H44+H71</f>
        <v>64121.197</v>
      </c>
      <c r="I75" s="106">
        <f t="shared" si="5"/>
        <v>50357.811999999998</v>
      </c>
      <c r="J75" s="108" t="s">
        <v>455</v>
      </c>
    </row>
    <row r="76" spans="1:10" s="109" customFormat="1">
      <c r="A76" s="103">
        <v>40000000</v>
      </c>
      <c r="B76" s="144" t="s">
        <v>377</v>
      </c>
      <c r="C76" s="105">
        <f>C79+C81+C77</f>
        <v>207912.48699999999</v>
      </c>
      <c r="D76" s="105">
        <f>D79+D81+D77</f>
        <v>172118.74699999997</v>
      </c>
      <c r="E76" s="106">
        <f t="shared" si="6"/>
        <v>-35793.74000000002</v>
      </c>
      <c r="F76" s="107">
        <f t="shared" si="7"/>
        <v>82.784227866025191</v>
      </c>
      <c r="G76" s="105"/>
      <c r="H76" s="105"/>
      <c r="I76" s="106"/>
      <c r="J76" s="108"/>
    </row>
    <row r="77" spans="1:10" s="115" customFormat="1">
      <c r="A77" s="145">
        <v>41020000</v>
      </c>
      <c r="B77" s="119" t="s">
        <v>435</v>
      </c>
      <c r="C77" s="116">
        <f>C78</f>
        <v>896.7</v>
      </c>
      <c r="D77" s="116">
        <f>D78</f>
        <v>986.8</v>
      </c>
      <c r="E77" s="113">
        <f t="shared" si="6"/>
        <v>90.099999999999909</v>
      </c>
      <c r="F77" s="107">
        <f t="shared" si="7"/>
        <v>110.04795360767257</v>
      </c>
      <c r="G77" s="116"/>
      <c r="H77" s="116"/>
      <c r="I77" s="113"/>
      <c r="J77" s="114"/>
    </row>
    <row r="78" spans="1:10" s="115" customFormat="1" ht="56.25">
      <c r="A78" s="145">
        <v>41021000</v>
      </c>
      <c r="B78" s="119" t="s">
        <v>436</v>
      </c>
      <c r="C78" s="116">
        <v>896.7</v>
      </c>
      <c r="D78" s="116">
        <v>986.8</v>
      </c>
      <c r="E78" s="113">
        <f t="shared" si="6"/>
        <v>90.099999999999909</v>
      </c>
      <c r="F78" s="107">
        <f t="shared" si="7"/>
        <v>110.04795360767257</v>
      </c>
      <c r="G78" s="116"/>
      <c r="H78" s="116"/>
      <c r="I78" s="113"/>
      <c r="J78" s="114"/>
    </row>
    <row r="79" spans="1:10" s="115" customFormat="1" ht="27" customHeight="1">
      <c r="A79" s="147">
        <v>41030000</v>
      </c>
      <c r="B79" s="117" t="s">
        <v>378</v>
      </c>
      <c r="C79" s="112">
        <f>C80</f>
        <v>202166.39999999999</v>
      </c>
      <c r="D79" s="112">
        <f>D80</f>
        <v>165169.5</v>
      </c>
      <c r="E79" s="113">
        <f t="shared" si="6"/>
        <v>-36996.899999999994</v>
      </c>
      <c r="F79" s="107">
        <f t="shared" si="7"/>
        <v>81.699778004653595</v>
      </c>
      <c r="G79" s="112"/>
      <c r="H79" s="112"/>
      <c r="I79" s="113"/>
      <c r="J79" s="114"/>
    </row>
    <row r="80" spans="1:10" s="115" customFormat="1" ht="21" customHeight="1">
      <c r="A80" s="147">
        <v>41033900</v>
      </c>
      <c r="B80" s="117" t="s">
        <v>379</v>
      </c>
      <c r="C80" s="112">
        <v>202166.39999999999</v>
      </c>
      <c r="D80" s="116">
        <v>165169.5</v>
      </c>
      <c r="E80" s="113">
        <f t="shared" si="6"/>
        <v>-36996.899999999994</v>
      </c>
      <c r="F80" s="107">
        <f t="shared" si="7"/>
        <v>81.699778004653595</v>
      </c>
      <c r="G80" s="116"/>
      <c r="H80" s="116"/>
      <c r="I80" s="113"/>
      <c r="J80" s="114"/>
    </row>
    <row r="81" spans="1:11" s="115" customFormat="1" ht="24.6" customHeight="1">
      <c r="A81" s="153">
        <v>41050000</v>
      </c>
      <c r="B81" s="117" t="s">
        <v>380</v>
      </c>
      <c r="C81" s="116">
        <f>SUM(C82:C84)</f>
        <v>4849.3870000000006</v>
      </c>
      <c r="D81" s="116">
        <f>SUM(D82:D84)</f>
        <v>5962.4470000000001</v>
      </c>
      <c r="E81" s="113">
        <f t="shared" si="6"/>
        <v>1113.0599999999995</v>
      </c>
      <c r="F81" s="107">
        <f t="shared" si="7"/>
        <v>122.95259173994569</v>
      </c>
      <c r="G81" s="116"/>
      <c r="H81" s="116"/>
      <c r="I81" s="113"/>
      <c r="J81" s="114"/>
    </row>
    <row r="82" spans="1:11" s="115" customFormat="1" ht="38.450000000000003" customHeight="1">
      <c r="A82" s="153">
        <v>41051000</v>
      </c>
      <c r="B82" s="154" t="s">
        <v>381</v>
      </c>
      <c r="C82" s="112">
        <v>2397.8760000000002</v>
      </c>
      <c r="D82" s="116">
        <v>2937.346</v>
      </c>
      <c r="E82" s="113">
        <f t="shared" si="6"/>
        <v>539.4699999999998</v>
      </c>
      <c r="F82" s="107">
        <f t="shared" si="7"/>
        <v>122.49782724377741</v>
      </c>
      <c r="G82" s="116"/>
      <c r="H82" s="116"/>
      <c r="I82" s="113"/>
      <c r="J82" s="114"/>
    </row>
    <row r="83" spans="1:11" s="115" customFormat="1" ht="40.15" customHeight="1">
      <c r="A83" s="149" t="s">
        <v>382</v>
      </c>
      <c r="B83" s="154" t="s">
        <v>383</v>
      </c>
      <c r="C83" s="112"/>
      <c r="D83" s="116">
        <v>1032.279</v>
      </c>
      <c r="E83" s="113">
        <f t="shared" si="6"/>
        <v>1032.279</v>
      </c>
      <c r="F83" s="107"/>
      <c r="G83" s="116"/>
      <c r="H83" s="116"/>
      <c r="I83" s="113"/>
      <c r="J83" s="114"/>
    </row>
    <row r="84" spans="1:11" s="115" customFormat="1" ht="23.25" customHeight="1">
      <c r="A84" s="149" t="s">
        <v>384</v>
      </c>
      <c r="B84" s="155" t="s">
        <v>225</v>
      </c>
      <c r="C84" s="116">
        <v>2451.511</v>
      </c>
      <c r="D84" s="116">
        <v>1992.8219999999999</v>
      </c>
      <c r="E84" s="113">
        <f t="shared" si="6"/>
        <v>-458.68900000000008</v>
      </c>
      <c r="F84" s="107">
        <f t="shared" si="7"/>
        <v>81.289539390196495</v>
      </c>
      <c r="G84" s="116"/>
      <c r="H84" s="116"/>
      <c r="I84" s="113"/>
      <c r="J84" s="114"/>
    </row>
    <row r="85" spans="1:11" s="109" customFormat="1" ht="25.5" customHeight="1">
      <c r="A85" s="156"/>
      <c r="B85" s="104" t="s">
        <v>385</v>
      </c>
      <c r="C85" s="105">
        <f>C75+C76</f>
        <v>1143159.9719999998</v>
      </c>
      <c r="D85" s="105">
        <f>D75+D76</f>
        <v>1321610.46</v>
      </c>
      <c r="E85" s="106">
        <f t="shared" si="6"/>
        <v>178450.48800000013</v>
      </c>
      <c r="F85" s="107">
        <f t="shared" si="7"/>
        <v>115.61028135789206</v>
      </c>
      <c r="G85" s="105">
        <f>G75+G76</f>
        <v>13763.385</v>
      </c>
      <c r="H85" s="105">
        <f>H75+H76</f>
        <v>64121.197</v>
      </c>
      <c r="I85" s="106">
        <f t="shared" si="5"/>
        <v>50357.811999999998</v>
      </c>
      <c r="J85" s="108" t="s">
        <v>455</v>
      </c>
    </row>
    <row r="86" spans="1:11" ht="22.5">
      <c r="A86" s="158" t="s">
        <v>439</v>
      </c>
      <c r="B86" s="158"/>
      <c r="C86" s="158"/>
      <c r="D86" s="158"/>
      <c r="E86" s="158"/>
      <c r="F86" s="158"/>
      <c r="G86" s="158"/>
      <c r="H86" s="158"/>
      <c r="I86" s="158"/>
      <c r="J86" s="158"/>
    </row>
    <row r="87" spans="1:11" ht="20.25">
      <c r="A87" s="11" t="s">
        <v>33</v>
      </c>
      <c r="B87" s="53" t="s">
        <v>4</v>
      </c>
      <c r="C87" s="27">
        <f>SUM(C88:C89)</f>
        <v>72046.649000000005</v>
      </c>
      <c r="D87" s="27">
        <f>SUM(D88:D89)</f>
        <v>74360.084000000003</v>
      </c>
      <c r="E87" s="27">
        <f>SUM(D87-C87)</f>
        <v>2313.4349999999977</v>
      </c>
      <c r="F87" s="26">
        <f t="shared" ref="F87:F91" si="8">SUM(D87/C87*100)</f>
        <v>103.21102373546893</v>
      </c>
      <c r="G87" s="27">
        <f>G88</f>
        <v>8.6240000000000006</v>
      </c>
      <c r="H87" s="27">
        <f>H88</f>
        <v>8625.5239999999994</v>
      </c>
      <c r="I87" s="27">
        <f>SUM(H87-G87)</f>
        <v>8616.9</v>
      </c>
      <c r="J87" s="28" t="s">
        <v>457</v>
      </c>
      <c r="K87" s="95"/>
    </row>
    <row r="88" spans="1:11">
      <c r="A88" s="13" t="s">
        <v>140</v>
      </c>
      <c r="B88" s="16" t="s">
        <v>5</v>
      </c>
      <c r="C88" s="50">
        <v>71965.012000000002</v>
      </c>
      <c r="D88" s="83">
        <v>74248.084000000003</v>
      </c>
      <c r="E88" s="8">
        <f>SUM(D88-C88)</f>
        <v>2283.0720000000001</v>
      </c>
      <c r="F88" s="9">
        <f t="shared" si="8"/>
        <v>103.17247497992497</v>
      </c>
      <c r="G88" s="50">
        <v>8.6240000000000006</v>
      </c>
      <c r="H88" s="50">
        <v>8625.5239999999994</v>
      </c>
      <c r="I88" s="8">
        <f>SUM(H88-G88)</f>
        <v>8616.9</v>
      </c>
      <c r="J88" s="10" t="s">
        <v>457</v>
      </c>
    </row>
    <row r="89" spans="1:11">
      <c r="A89" s="13" t="s">
        <v>243</v>
      </c>
      <c r="B89" s="16" t="s">
        <v>244</v>
      </c>
      <c r="C89" s="50">
        <v>81.637</v>
      </c>
      <c r="D89" s="83">
        <v>112</v>
      </c>
      <c r="E89" s="8">
        <f>SUM(D89-C89)</f>
        <v>30.363</v>
      </c>
      <c r="F89" s="9">
        <f t="shared" si="8"/>
        <v>137.19269448901846</v>
      </c>
      <c r="G89" s="50"/>
      <c r="H89" s="50"/>
      <c r="I89" s="8"/>
      <c r="J89" s="10"/>
    </row>
    <row r="90" spans="1:11" ht="20.25">
      <c r="A90" s="11" t="s">
        <v>34</v>
      </c>
      <c r="B90" s="12" t="s">
        <v>6</v>
      </c>
      <c r="C90" s="27">
        <f>C91+C92+C96+C100+C103+C104+C105+C108+C110+C113+C116+C117+C120+C123+C124</f>
        <v>524710.83899999992</v>
      </c>
      <c r="D90" s="27">
        <f>D91+D92+D96+D100+D103+D104+D105+D108+D110+D113+D116+D117+D120+D123+D124+D109</f>
        <v>399246.50400000013</v>
      </c>
      <c r="E90" s="27">
        <f>E91+E92+E96+E100+E103+E104+E105+E108+E110+E113+E116+E117+E120+E123+E124</f>
        <v>-125534.96</v>
      </c>
      <c r="F90" s="26">
        <f t="shared" si="8"/>
        <v>76.088861583436852</v>
      </c>
      <c r="G90" s="27">
        <f>G91+G92+G96+G100+G103+G104+G105+G108+G110+G113+G116+G117+G120+G123+G124</f>
        <v>10691.131000000001</v>
      </c>
      <c r="H90" s="27">
        <f>H91+H92+H96+H100+H103+H104+H105+H108+H110+H113+H116+H117+H120+H123+H124</f>
        <v>43240.048999999999</v>
      </c>
      <c r="I90" s="27">
        <f>I91+I92+I96+I100+I103+I104+I105+I108+I110+I113+I116+I117+I120+I123+I124</f>
        <v>32548.917999999994</v>
      </c>
      <c r="J90" s="26" t="s">
        <v>458</v>
      </c>
      <c r="K90" s="95"/>
    </row>
    <row r="91" spans="1:11">
      <c r="A91" s="13" t="s">
        <v>35</v>
      </c>
      <c r="B91" s="16" t="s">
        <v>256</v>
      </c>
      <c r="C91" s="7">
        <v>145693.92800000001</v>
      </c>
      <c r="D91" s="83">
        <v>101120.692</v>
      </c>
      <c r="E91" s="8">
        <f t="shared" ref="E91" si="9">SUM(D91-C91)</f>
        <v>-44573.236000000019</v>
      </c>
      <c r="F91" s="9">
        <f t="shared" si="8"/>
        <v>69.406250066921103</v>
      </c>
      <c r="G91" s="7">
        <v>4789.3360000000002</v>
      </c>
      <c r="H91" s="88">
        <v>1619.5630000000001</v>
      </c>
      <c r="I91" s="8">
        <f>SUM(H91-G91)</f>
        <v>-3169.7730000000001</v>
      </c>
      <c r="J91" s="10">
        <f t="shared" ref="J91:J95" si="10">SUM(H91/G91*100)</f>
        <v>33.81602376613376</v>
      </c>
    </row>
    <row r="92" spans="1:11" s="35" customFormat="1">
      <c r="A92" s="13" t="s">
        <v>36</v>
      </c>
      <c r="B92" s="16" t="s">
        <v>274</v>
      </c>
      <c r="C92" s="7">
        <f>SUM(C93:C95)</f>
        <v>89915.055000000008</v>
      </c>
      <c r="D92" s="7">
        <f>SUM(D93:D95)</f>
        <v>67665.019</v>
      </c>
      <c r="E92" s="8">
        <f t="shared" ref="E92:E116" si="11">SUM(D92-C92)</f>
        <v>-22250.036000000007</v>
      </c>
      <c r="F92" s="9">
        <f t="shared" ref="F92:F116" si="12">SUM(D92/C92*100)</f>
        <v>75.254382038691958</v>
      </c>
      <c r="G92" s="7">
        <f>SUM(G93:G95)</f>
        <v>3811.6209999999996</v>
      </c>
      <c r="H92" s="7">
        <f>SUM(H93:H95)</f>
        <v>25577.481</v>
      </c>
      <c r="I92" s="8">
        <f>SUM(H92-G92)</f>
        <v>21765.86</v>
      </c>
      <c r="J92" s="9" t="s">
        <v>459</v>
      </c>
    </row>
    <row r="93" spans="1:11">
      <c r="A93" s="13" t="s">
        <v>409</v>
      </c>
      <c r="B93" s="16" t="s">
        <v>275</v>
      </c>
      <c r="C93" s="7">
        <v>84976.767999999996</v>
      </c>
      <c r="D93" s="83">
        <v>65871.042000000001</v>
      </c>
      <c r="E93" s="8">
        <f t="shared" si="11"/>
        <v>-19105.725999999995</v>
      </c>
      <c r="F93" s="9">
        <f t="shared" si="12"/>
        <v>77.516530165044642</v>
      </c>
      <c r="G93" s="7">
        <v>3609.922</v>
      </c>
      <c r="H93" s="7">
        <v>25218.321</v>
      </c>
      <c r="I93" s="8">
        <f>SUM(H93-G93)</f>
        <v>21608.399000000001</v>
      </c>
      <c r="J93" s="9" t="s">
        <v>460</v>
      </c>
    </row>
    <row r="94" spans="1:11" ht="47.25" customHeight="1">
      <c r="A94" s="13" t="s">
        <v>276</v>
      </c>
      <c r="B94" s="16" t="s">
        <v>257</v>
      </c>
      <c r="C94" s="7">
        <v>3362.9070000000002</v>
      </c>
      <c r="D94" s="83">
        <v>1793.9770000000001</v>
      </c>
      <c r="E94" s="8">
        <f t="shared" si="11"/>
        <v>-1568.93</v>
      </c>
      <c r="F94" s="9">
        <f t="shared" si="12"/>
        <v>53.346018786722318</v>
      </c>
      <c r="G94" s="7">
        <v>0.75800000000000001</v>
      </c>
      <c r="H94" s="88">
        <v>359.16</v>
      </c>
      <c r="I94" s="8">
        <f>SUM(H94-G94)</f>
        <v>358.40200000000004</v>
      </c>
      <c r="J94" s="10" t="s">
        <v>461</v>
      </c>
    </row>
    <row r="95" spans="1:11">
      <c r="A95" s="13" t="s">
        <v>277</v>
      </c>
      <c r="B95" s="16" t="s">
        <v>278</v>
      </c>
      <c r="C95" s="7">
        <v>1575.38</v>
      </c>
      <c r="D95" s="83"/>
      <c r="E95" s="8">
        <f t="shared" si="11"/>
        <v>-1575.38</v>
      </c>
      <c r="F95" s="9">
        <f t="shared" si="12"/>
        <v>0</v>
      </c>
      <c r="G95" s="7">
        <v>200.941</v>
      </c>
      <c r="H95" s="88"/>
      <c r="I95" s="8">
        <f>SUM(H95-G95)</f>
        <v>-200.941</v>
      </c>
      <c r="J95" s="9">
        <f t="shared" si="10"/>
        <v>0</v>
      </c>
    </row>
    <row r="96" spans="1:11" s="35" customFormat="1">
      <c r="A96" s="13" t="s">
        <v>37</v>
      </c>
      <c r="B96" s="18" t="s">
        <v>279</v>
      </c>
      <c r="C96" s="7">
        <f>SUM(C97:C99)</f>
        <v>193719.739</v>
      </c>
      <c r="D96" s="7">
        <f>SUM(D97:D99)</f>
        <v>153794.89800000002</v>
      </c>
      <c r="E96" s="8">
        <f t="shared" si="11"/>
        <v>-39924.840999999986</v>
      </c>
      <c r="F96" s="9">
        <f t="shared" si="12"/>
        <v>79.390411526416528</v>
      </c>
      <c r="G96" s="33"/>
      <c r="H96" s="33"/>
      <c r="I96" s="37"/>
      <c r="J96" s="38"/>
    </row>
    <row r="97" spans="1:10">
      <c r="A97" s="13" t="s">
        <v>280</v>
      </c>
      <c r="B97" s="16" t="s">
        <v>275</v>
      </c>
      <c r="C97" s="7">
        <v>185403.72</v>
      </c>
      <c r="D97" s="83">
        <v>152211.53400000001</v>
      </c>
      <c r="E97" s="8">
        <f t="shared" si="11"/>
        <v>-33192.185999999987</v>
      </c>
      <c r="F97" s="9">
        <f t="shared" si="12"/>
        <v>82.09734626683867</v>
      </c>
      <c r="G97" s="7"/>
      <c r="H97" s="7"/>
      <c r="I97" s="37"/>
      <c r="J97" s="10"/>
    </row>
    <row r="98" spans="1:10" ht="37.5">
      <c r="A98" s="13" t="s">
        <v>281</v>
      </c>
      <c r="B98" s="16" t="s">
        <v>257</v>
      </c>
      <c r="C98" s="7">
        <v>2520.2060000000001</v>
      </c>
      <c r="D98" s="83">
        <v>1583.364</v>
      </c>
      <c r="E98" s="8">
        <f t="shared" si="11"/>
        <v>-936.8420000000001</v>
      </c>
      <c r="F98" s="9">
        <f t="shared" si="12"/>
        <v>62.826768922857887</v>
      </c>
      <c r="G98" s="7"/>
      <c r="H98" s="7"/>
      <c r="I98" s="37"/>
      <c r="J98" s="10"/>
    </row>
    <row r="99" spans="1:10">
      <c r="A99" s="13" t="s">
        <v>282</v>
      </c>
      <c r="B99" s="36" t="s">
        <v>278</v>
      </c>
      <c r="C99" s="7">
        <v>5795.8130000000001</v>
      </c>
      <c r="D99" s="83"/>
      <c r="E99" s="8">
        <f t="shared" si="11"/>
        <v>-5795.8130000000001</v>
      </c>
      <c r="F99" s="9">
        <f t="shared" si="12"/>
        <v>0</v>
      </c>
      <c r="G99" s="7"/>
      <c r="H99" s="7"/>
      <c r="I99" s="37"/>
      <c r="J99" s="10"/>
    </row>
    <row r="100" spans="1:10" s="35" customFormat="1" ht="75">
      <c r="A100" s="13" t="s">
        <v>394</v>
      </c>
      <c r="B100" s="18" t="s">
        <v>450</v>
      </c>
      <c r="C100" s="7"/>
      <c r="D100" s="7"/>
      <c r="E100" s="8"/>
      <c r="F100" s="9"/>
      <c r="G100" s="33"/>
      <c r="H100" s="7"/>
      <c r="I100" s="37"/>
      <c r="J100" s="34"/>
    </row>
    <row r="101" spans="1:10">
      <c r="A101" s="13" t="s">
        <v>395</v>
      </c>
      <c r="B101" s="16" t="s">
        <v>275</v>
      </c>
      <c r="C101" s="7"/>
      <c r="D101" s="7"/>
      <c r="E101" s="8"/>
      <c r="F101" s="9"/>
      <c r="G101" s="7"/>
      <c r="H101" s="88"/>
      <c r="I101" s="37"/>
      <c r="J101" s="10"/>
    </row>
    <row r="102" spans="1:10" ht="37.5">
      <c r="A102" s="13" t="s">
        <v>396</v>
      </c>
      <c r="B102" s="16" t="s">
        <v>257</v>
      </c>
      <c r="C102" s="7"/>
      <c r="D102" s="7"/>
      <c r="E102" s="8"/>
      <c r="F102" s="9"/>
      <c r="G102" s="7"/>
      <c r="H102" s="88"/>
      <c r="I102" s="37"/>
      <c r="J102" s="10"/>
    </row>
    <row r="103" spans="1:10" ht="20.25" customHeight="1">
      <c r="A103" s="13" t="s">
        <v>283</v>
      </c>
      <c r="B103" s="16" t="s">
        <v>284</v>
      </c>
      <c r="C103" s="7">
        <v>14411.396000000001</v>
      </c>
      <c r="D103" s="83">
        <v>7729.9350000000004</v>
      </c>
      <c r="E103" s="8">
        <f t="shared" si="11"/>
        <v>-6681.4610000000002</v>
      </c>
      <c r="F103" s="9">
        <f t="shared" si="12"/>
        <v>53.637655921744155</v>
      </c>
      <c r="G103" s="7">
        <v>5.8609999999999998</v>
      </c>
      <c r="H103" s="7">
        <v>11.242000000000001</v>
      </c>
      <c r="I103" s="8">
        <f>SUM(H103-G103)</f>
        <v>5.3810000000000011</v>
      </c>
      <c r="J103" s="10" t="s">
        <v>462</v>
      </c>
    </row>
    <row r="104" spans="1:10">
      <c r="A104" s="29" t="s">
        <v>269</v>
      </c>
      <c r="B104" s="30" t="s">
        <v>258</v>
      </c>
      <c r="C104" s="7">
        <v>18590.409</v>
      </c>
      <c r="D104" s="83">
        <v>14580.124</v>
      </c>
      <c r="E104" s="8">
        <f t="shared" si="11"/>
        <v>-4010.2849999999999</v>
      </c>
      <c r="F104" s="9">
        <f t="shared" si="12"/>
        <v>78.428204565052866</v>
      </c>
      <c r="G104" s="7">
        <v>1099.498</v>
      </c>
      <c r="H104" s="88">
        <v>578.85</v>
      </c>
      <c r="I104" s="8">
        <f>SUM(H104-G104)</f>
        <v>-520.64800000000002</v>
      </c>
      <c r="J104" s="10">
        <f>SUM(H104/G104*100)</f>
        <v>52.646753336522664</v>
      </c>
    </row>
    <row r="105" spans="1:10" s="35" customFormat="1" ht="37.5">
      <c r="A105" s="29" t="s">
        <v>38</v>
      </c>
      <c r="B105" s="23" t="s">
        <v>259</v>
      </c>
      <c r="C105" s="7">
        <f>SUM(C106:C107)</f>
        <v>51233.224000000002</v>
      </c>
      <c r="D105" s="7">
        <f>SUM(D106:D107)</f>
        <v>42968.906000000003</v>
      </c>
      <c r="E105" s="8">
        <f t="shared" si="11"/>
        <v>-8264.3179999999993</v>
      </c>
      <c r="F105" s="9">
        <f t="shared" si="12"/>
        <v>83.869221269385662</v>
      </c>
      <c r="G105" s="7">
        <f>G106</f>
        <v>981.40800000000002</v>
      </c>
      <c r="H105" s="7">
        <f>H106</f>
        <v>9286.8089999999993</v>
      </c>
      <c r="I105" s="8">
        <f>SUM(H105-G105)</f>
        <v>8305.4009999999998</v>
      </c>
      <c r="J105" s="9" t="s">
        <v>463</v>
      </c>
    </row>
    <row r="106" spans="1:10" ht="37.5">
      <c r="A106" s="29" t="s">
        <v>285</v>
      </c>
      <c r="B106" s="23" t="s">
        <v>286</v>
      </c>
      <c r="C106" s="7">
        <v>46823.212</v>
      </c>
      <c r="D106" s="83">
        <v>39488.213000000003</v>
      </c>
      <c r="E106" s="8">
        <f t="shared" si="11"/>
        <v>-7334.9989999999962</v>
      </c>
      <c r="F106" s="9">
        <f t="shared" si="12"/>
        <v>84.334694937203381</v>
      </c>
      <c r="G106" s="7">
        <v>981.40800000000002</v>
      </c>
      <c r="H106" s="88">
        <v>9286.8089999999993</v>
      </c>
      <c r="I106" s="8">
        <f>SUM(H106-G106)</f>
        <v>8305.4009999999998</v>
      </c>
      <c r="J106" s="9" t="s">
        <v>463</v>
      </c>
    </row>
    <row r="107" spans="1:10" ht="37.5">
      <c r="A107" s="29" t="s">
        <v>287</v>
      </c>
      <c r="B107" s="23" t="s">
        <v>299</v>
      </c>
      <c r="C107" s="7">
        <v>4410.0119999999997</v>
      </c>
      <c r="D107" s="83">
        <v>3480.6930000000002</v>
      </c>
      <c r="E107" s="8">
        <f t="shared" si="11"/>
        <v>-929.31899999999951</v>
      </c>
      <c r="F107" s="9">
        <f t="shared" si="12"/>
        <v>78.927064144043158</v>
      </c>
      <c r="G107" s="7"/>
      <c r="H107" s="7"/>
      <c r="I107" s="8"/>
      <c r="J107" s="10"/>
    </row>
    <row r="108" spans="1:10">
      <c r="A108" s="13" t="s">
        <v>288</v>
      </c>
      <c r="B108" s="24" t="s">
        <v>447</v>
      </c>
      <c r="C108" s="7">
        <v>1639.723</v>
      </c>
      <c r="D108" s="83">
        <v>1289.6120000000001</v>
      </c>
      <c r="E108" s="8">
        <f t="shared" si="11"/>
        <v>-350.11099999999988</v>
      </c>
      <c r="F108" s="9">
        <f t="shared" si="12"/>
        <v>78.648161915152741</v>
      </c>
      <c r="G108" s="7">
        <v>2.859</v>
      </c>
      <c r="H108" s="88">
        <v>487.637</v>
      </c>
      <c r="I108" s="8">
        <f>SUM(H108-G108)</f>
        <v>484.77800000000002</v>
      </c>
      <c r="J108" s="10" t="s">
        <v>464</v>
      </c>
    </row>
    <row r="109" spans="1:10">
      <c r="A109" s="13" t="s">
        <v>445</v>
      </c>
      <c r="B109" s="100" t="s">
        <v>446</v>
      </c>
      <c r="C109" s="7"/>
      <c r="D109" s="83">
        <v>70.625</v>
      </c>
      <c r="E109" s="8">
        <f t="shared" ref="E109" si="13">SUM(D109-C109)</f>
        <v>70.625</v>
      </c>
      <c r="F109" s="9"/>
      <c r="G109" s="7"/>
      <c r="H109" s="88"/>
      <c r="I109" s="8"/>
      <c r="J109" s="10"/>
    </row>
    <row r="110" spans="1:10" s="35" customFormat="1">
      <c r="A110" s="29" t="s">
        <v>289</v>
      </c>
      <c r="B110" s="23" t="s">
        <v>218</v>
      </c>
      <c r="C110" s="7">
        <f>C111+C112</f>
        <v>6259.0940000000001</v>
      </c>
      <c r="D110" s="7">
        <f>D111+D112</f>
        <v>6711.8130000000001</v>
      </c>
      <c r="E110" s="8">
        <f t="shared" si="11"/>
        <v>452.71900000000005</v>
      </c>
      <c r="F110" s="9">
        <f t="shared" si="12"/>
        <v>107.23297972518067</v>
      </c>
      <c r="G110" s="7">
        <f>G111+G112</f>
        <v>0.54800000000000004</v>
      </c>
      <c r="H110" s="7">
        <f>H111+H112</f>
        <v>5676.8670000000002</v>
      </c>
      <c r="I110" s="8">
        <f>SUM(H110-G110)</f>
        <v>5676.3190000000004</v>
      </c>
      <c r="J110" s="10" t="s">
        <v>465</v>
      </c>
    </row>
    <row r="111" spans="1:10">
      <c r="A111" s="29" t="s">
        <v>290</v>
      </c>
      <c r="B111" s="24" t="s">
        <v>141</v>
      </c>
      <c r="C111" s="7">
        <v>6259.0940000000001</v>
      </c>
      <c r="D111" s="83">
        <v>6711.8130000000001</v>
      </c>
      <c r="E111" s="8">
        <f t="shared" si="11"/>
        <v>452.71900000000005</v>
      </c>
      <c r="F111" s="9">
        <f t="shared" si="12"/>
        <v>107.23297972518067</v>
      </c>
      <c r="G111" s="7">
        <v>0.54800000000000004</v>
      </c>
      <c r="H111" s="88">
        <v>5676.8670000000002</v>
      </c>
      <c r="I111" s="8">
        <f>SUM(H111-G111)</f>
        <v>5676.3190000000004</v>
      </c>
      <c r="J111" s="10" t="s">
        <v>465</v>
      </c>
    </row>
    <row r="112" spans="1:10">
      <c r="A112" s="29" t="s">
        <v>291</v>
      </c>
      <c r="B112" s="24" t="s">
        <v>142</v>
      </c>
      <c r="C112" s="7"/>
      <c r="D112" s="83"/>
      <c r="E112" s="8"/>
      <c r="F112" s="9"/>
      <c r="G112" s="7"/>
      <c r="H112" s="7"/>
      <c r="I112" s="8"/>
      <c r="J112" s="10"/>
    </row>
    <row r="113" spans="1:11" s="35" customFormat="1">
      <c r="A113" s="29" t="s">
        <v>113</v>
      </c>
      <c r="B113" s="23" t="s">
        <v>249</v>
      </c>
      <c r="C113" s="7">
        <f>SUM(C114:C115)</f>
        <v>2329.63</v>
      </c>
      <c r="D113" s="7">
        <f>SUM(D114:D115)</f>
        <v>2818.0860000000002</v>
      </c>
      <c r="E113" s="8">
        <f t="shared" si="11"/>
        <v>488.45600000000013</v>
      </c>
      <c r="F113" s="9">
        <f t="shared" si="12"/>
        <v>120.96710636452998</v>
      </c>
      <c r="G113" s="7"/>
      <c r="H113" s="7"/>
      <c r="I113" s="8"/>
      <c r="J113" s="10"/>
    </row>
    <row r="114" spans="1:11">
      <c r="A114" s="29" t="s">
        <v>292</v>
      </c>
      <c r="B114" s="23" t="s">
        <v>293</v>
      </c>
      <c r="C114" s="7">
        <v>571.27099999999996</v>
      </c>
      <c r="D114" s="83">
        <v>758.35299999999995</v>
      </c>
      <c r="E114" s="8">
        <f t="shared" si="11"/>
        <v>187.08199999999999</v>
      </c>
      <c r="F114" s="9">
        <f t="shared" si="12"/>
        <v>132.74838036588591</v>
      </c>
      <c r="G114" s="7"/>
      <c r="H114" s="7"/>
      <c r="I114" s="8"/>
      <c r="J114" s="10"/>
    </row>
    <row r="115" spans="1:11">
      <c r="A115" s="29" t="s">
        <v>294</v>
      </c>
      <c r="B115" s="23" t="s">
        <v>295</v>
      </c>
      <c r="C115" s="7">
        <v>1758.3589999999999</v>
      </c>
      <c r="D115" s="83">
        <v>2059.7330000000002</v>
      </c>
      <c r="E115" s="8">
        <f t="shared" si="11"/>
        <v>301.37400000000025</v>
      </c>
      <c r="F115" s="9">
        <f t="shared" si="12"/>
        <v>117.13950336649116</v>
      </c>
      <c r="G115" s="7"/>
      <c r="H115" s="7"/>
      <c r="I115" s="8"/>
      <c r="J115" s="10"/>
    </row>
    <row r="116" spans="1:11">
      <c r="A116" s="13" t="s">
        <v>108</v>
      </c>
      <c r="B116" s="24" t="s">
        <v>296</v>
      </c>
      <c r="C116" s="7">
        <v>918.64099999999996</v>
      </c>
      <c r="D116" s="83">
        <v>496.79399999999998</v>
      </c>
      <c r="E116" s="8">
        <f t="shared" si="11"/>
        <v>-421.84699999999998</v>
      </c>
      <c r="F116" s="9">
        <f t="shared" si="12"/>
        <v>54.079232257214741</v>
      </c>
      <c r="G116" s="7"/>
      <c r="H116" s="7">
        <v>1.6</v>
      </c>
      <c r="I116" s="8">
        <f>SUM(H116-G116)</f>
        <v>1.6</v>
      </c>
      <c r="J116" s="10"/>
    </row>
    <row r="117" spans="1:11" s="35" customFormat="1">
      <c r="A117" s="13" t="s">
        <v>397</v>
      </c>
      <c r="B117" s="24" t="s">
        <v>398</v>
      </c>
      <c r="C117" s="7"/>
      <c r="D117" s="7"/>
      <c r="E117" s="8"/>
      <c r="F117" s="9"/>
      <c r="G117" s="7"/>
      <c r="H117" s="7"/>
      <c r="I117" s="8"/>
      <c r="J117" s="68"/>
    </row>
    <row r="118" spans="1:11" ht="37.5">
      <c r="A118" s="13" t="s">
        <v>401</v>
      </c>
      <c r="B118" s="24" t="s">
        <v>408</v>
      </c>
      <c r="C118" s="7"/>
      <c r="D118" s="7"/>
      <c r="E118" s="8"/>
      <c r="F118" s="9"/>
      <c r="G118" s="7"/>
      <c r="H118" s="7"/>
      <c r="I118" s="8"/>
      <c r="J118" s="10"/>
    </row>
    <row r="119" spans="1:11" ht="37.5">
      <c r="A119" s="13" t="s">
        <v>399</v>
      </c>
      <c r="B119" s="24" t="s">
        <v>400</v>
      </c>
      <c r="C119" s="7"/>
      <c r="D119" s="7"/>
      <c r="E119" s="8"/>
      <c r="F119" s="9"/>
      <c r="G119" s="7"/>
      <c r="H119" s="7"/>
      <c r="I119" s="8"/>
      <c r="J119" s="10"/>
    </row>
    <row r="120" spans="1:11" s="35" customFormat="1" ht="37.5">
      <c r="A120" s="13" t="s">
        <v>402</v>
      </c>
      <c r="B120" s="24" t="s">
        <v>403</v>
      </c>
      <c r="C120" s="7"/>
      <c r="D120" s="7"/>
      <c r="E120" s="8"/>
      <c r="F120" s="9"/>
      <c r="G120" s="33"/>
      <c r="H120" s="33"/>
      <c r="I120" s="37"/>
      <c r="J120" s="34"/>
    </row>
    <row r="121" spans="1:11" ht="56.25">
      <c r="A121" s="13" t="s">
        <v>404</v>
      </c>
      <c r="B121" s="24" t="s">
        <v>406</v>
      </c>
      <c r="C121" s="7"/>
      <c r="D121" s="7"/>
      <c r="E121" s="8"/>
      <c r="F121" s="9"/>
      <c r="G121" s="7"/>
      <c r="H121" s="7"/>
      <c r="I121" s="37"/>
      <c r="J121" s="10"/>
    </row>
    <row r="122" spans="1:11" ht="46.5" customHeight="1">
      <c r="A122" s="13" t="s">
        <v>405</v>
      </c>
      <c r="B122" s="24" t="s">
        <v>407</v>
      </c>
      <c r="C122" s="7"/>
      <c r="D122" s="7"/>
      <c r="E122" s="8"/>
      <c r="F122" s="9"/>
      <c r="G122" s="7"/>
      <c r="H122" s="7"/>
      <c r="I122" s="37"/>
      <c r="J122" s="10"/>
    </row>
    <row r="123" spans="1:11" ht="37.5">
      <c r="A123" s="13" t="s">
        <v>297</v>
      </c>
      <c r="B123" s="24" t="s">
        <v>298</v>
      </c>
      <c r="C123" s="7"/>
      <c r="D123" s="7"/>
      <c r="E123" s="8"/>
      <c r="F123" s="9"/>
      <c r="G123" s="7"/>
      <c r="H123" s="7"/>
      <c r="I123" s="37"/>
      <c r="J123" s="10"/>
    </row>
    <row r="124" spans="1:11" ht="37.5">
      <c r="A124" s="13" t="s">
        <v>306</v>
      </c>
      <c r="B124" s="24" t="s">
        <v>307</v>
      </c>
      <c r="C124" s="7"/>
      <c r="D124" s="7"/>
      <c r="E124" s="8"/>
      <c r="F124" s="9"/>
      <c r="G124" s="7"/>
      <c r="H124" s="7"/>
      <c r="I124" s="37"/>
      <c r="J124" s="10"/>
    </row>
    <row r="125" spans="1:11" ht="20.25">
      <c r="A125" s="25" t="s">
        <v>39</v>
      </c>
      <c r="B125" s="12" t="s">
        <v>7</v>
      </c>
      <c r="C125" s="27">
        <f>SUM(C126:C129)+C130+C135+C132</f>
        <v>34766.183000000005</v>
      </c>
      <c r="D125" s="27">
        <f>SUM(D126:D129)+D130+D135+D132</f>
        <v>30584.583000000002</v>
      </c>
      <c r="E125" s="27">
        <f t="shared" ref="E125:E131" si="14">SUM(D125-C125)</f>
        <v>-4181.6000000000022</v>
      </c>
      <c r="F125" s="26">
        <f t="shared" ref="F125:F131" si="15">SUM(D125/C125*100)</f>
        <v>87.972220016215175</v>
      </c>
      <c r="G125" s="27"/>
      <c r="H125" s="27">
        <f>SUM(H126:H130)+H135</f>
        <v>3799.75</v>
      </c>
      <c r="I125" s="27">
        <f t="shared" ref="I125:I126" si="16">SUM(H125-G125)</f>
        <v>3799.75</v>
      </c>
      <c r="J125" s="28"/>
      <c r="K125" s="95"/>
    </row>
    <row r="126" spans="1:11">
      <c r="A126" s="13" t="s">
        <v>40</v>
      </c>
      <c r="B126" s="16" t="s">
        <v>41</v>
      </c>
      <c r="C126" s="7">
        <v>24725.085999999999</v>
      </c>
      <c r="D126" s="83">
        <v>20382.414000000001</v>
      </c>
      <c r="E126" s="8">
        <f t="shared" si="14"/>
        <v>-4342.6719999999987</v>
      </c>
      <c r="F126" s="9">
        <f t="shared" si="15"/>
        <v>82.436170292794941</v>
      </c>
      <c r="G126" s="7"/>
      <c r="H126" s="7">
        <v>3799.75</v>
      </c>
      <c r="I126" s="8">
        <f t="shared" si="16"/>
        <v>3799.75</v>
      </c>
      <c r="J126" s="9"/>
    </row>
    <row r="127" spans="1:11">
      <c r="A127" s="13" t="s">
        <v>114</v>
      </c>
      <c r="B127" s="21" t="s">
        <v>143</v>
      </c>
      <c r="C127" s="7">
        <v>3803.97</v>
      </c>
      <c r="D127" s="83">
        <v>4116.2340000000004</v>
      </c>
      <c r="E127" s="8">
        <f t="shared" si="14"/>
        <v>312.26400000000058</v>
      </c>
      <c r="F127" s="9">
        <f t="shared" si="15"/>
        <v>108.20889754651064</v>
      </c>
      <c r="G127" s="7"/>
      <c r="H127" s="88"/>
      <c r="I127" s="8"/>
      <c r="J127" s="10"/>
    </row>
    <row r="128" spans="1:11">
      <c r="A128" s="13" t="s">
        <v>115</v>
      </c>
      <c r="B128" s="31" t="s">
        <v>231</v>
      </c>
      <c r="C128" s="7">
        <v>254.411</v>
      </c>
      <c r="D128" s="83">
        <v>167.11799999999999</v>
      </c>
      <c r="E128" s="8">
        <f t="shared" si="14"/>
        <v>-87.293000000000006</v>
      </c>
      <c r="F128" s="9">
        <f t="shared" si="15"/>
        <v>65.688197444292896</v>
      </c>
      <c r="G128" s="7"/>
      <c r="H128" s="88"/>
      <c r="I128" s="8"/>
      <c r="J128" s="10"/>
    </row>
    <row r="129" spans="1:10">
      <c r="A129" s="13" t="s">
        <v>116</v>
      </c>
      <c r="B129" s="31" t="s">
        <v>144</v>
      </c>
      <c r="C129" s="7">
        <v>81.254999999999995</v>
      </c>
      <c r="D129" s="83">
        <v>151.81700000000001</v>
      </c>
      <c r="E129" s="8">
        <f t="shared" si="14"/>
        <v>70.562000000000012</v>
      </c>
      <c r="F129" s="9" t="s">
        <v>462</v>
      </c>
      <c r="G129" s="7"/>
      <c r="H129" s="7"/>
      <c r="I129" s="8"/>
      <c r="J129" s="10"/>
    </row>
    <row r="130" spans="1:10">
      <c r="A130" s="13" t="s">
        <v>117</v>
      </c>
      <c r="B130" s="31" t="s">
        <v>232</v>
      </c>
      <c r="C130" s="7">
        <f>C131</f>
        <v>5865.1819999999998</v>
      </c>
      <c r="D130" s="7">
        <f>D131</f>
        <v>5392.7430000000004</v>
      </c>
      <c r="E130" s="8">
        <f t="shared" si="14"/>
        <v>-472.4389999999994</v>
      </c>
      <c r="F130" s="9">
        <f t="shared" si="15"/>
        <v>91.945024041879691</v>
      </c>
      <c r="G130" s="7"/>
      <c r="H130" s="7"/>
      <c r="I130" s="8"/>
      <c r="J130" s="10"/>
    </row>
    <row r="131" spans="1:10" ht="37.5">
      <c r="A131" s="13" t="s">
        <v>118</v>
      </c>
      <c r="B131" s="31" t="s">
        <v>145</v>
      </c>
      <c r="C131" s="7">
        <v>5865.1819999999998</v>
      </c>
      <c r="D131" s="83">
        <v>5392.7430000000004</v>
      </c>
      <c r="E131" s="8">
        <f t="shared" si="14"/>
        <v>-472.4389999999994</v>
      </c>
      <c r="F131" s="9">
        <f t="shared" si="15"/>
        <v>91.945024041879691</v>
      </c>
      <c r="G131" s="7"/>
      <c r="H131" s="7"/>
      <c r="I131" s="8"/>
      <c r="J131" s="10"/>
    </row>
    <row r="132" spans="1:10">
      <c r="A132" s="13" t="s">
        <v>42</v>
      </c>
      <c r="B132" s="32" t="s">
        <v>217</v>
      </c>
      <c r="C132" s="7"/>
      <c r="D132" s="83"/>
      <c r="E132" s="8"/>
      <c r="F132" s="9"/>
      <c r="G132" s="7"/>
      <c r="H132" s="7"/>
      <c r="I132" s="8"/>
      <c r="J132" s="10"/>
    </row>
    <row r="133" spans="1:10">
      <c r="A133" s="13" t="s">
        <v>119</v>
      </c>
      <c r="B133" s="31" t="s">
        <v>146</v>
      </c>
      <c r="C133" s="7"/>
      <c r="D133" s="7"/>
      <c r="E133" s="8"/>
      <c r="F133" s="9"/>
      <c r="G133" s="7"/>
      <c r="H133" s="7"/>
      <c r="I133" s="8"/>
      <c r="J133" s="10"/>
    </row>
    <row r="134" spans="1:10">
      <c r="A134" s="13" t="s">
        <v>120</v>
      </c>
      <c r="B134" s="31" t="s">
        <v>147</v>
      </c>
      <c r="C134" s="7"/>
      <c r="D134" s="7"/>
      <c r="E134" s="8"/>
      <c r="F134" s="9"/>
      <c r="G134" s="7"/>
      <c r="H134" s="7"/>
      <c r="I134" s="8"/>
      <c r="J134" s="10"/>
    </row>
    <row r="135" spans="1:10">
      <c r="A135" s="13" t="s">
        <v>121</v>
      </c>
      <c r="B135" s="31" t="s">
        <v>148</v>
      </c>
      <c r="C135" s="7">
        <f>SUM(C136:C137)</f>
        <v>36.279000000000003</v>
      </c>
      <c r="D135" s="7">
        <f>SUM(D136:D137)</f>
        <v>374.25700000000001</v>
      </c>
      <c r="E135" s="8">
        <f>SUM(D135-C135)</f>
        <v>337.97800000000001</v>
      </c>
      <c r="F135" s="9" t="s">
        <v>483</v>
      </c>
      <c r="G135" s="7"/>
      <c r="H135" s="7"/>
      <c r="I135" s="8"/>
      <c r="J135" s="10"/>
    </row>
    <row r="136" spans="1:10">
      <c r="A136" s="13" t="s">
        <v>122</v>
      </c>
      <c r="B136" s="31" t="s">
        <v>149</v>
      </c>
      <c r="C136" s="7"/>
      <c r="D136" s="7"/>
      <c r="E136" s="8"/>
      <c r="F136" s="9"/>
      <c r="G136" s="7"/>
      <c r="H136" s="7"/>
      <c r="I136" s="8"/>
      <c r="J136" s="10"/>
    </row>
    <row r="137" spans="1:10">
      <c r="A137" s="13" t="s">
        <v>123</v>
      </c>
      <c r="B137" s="31" t="s">
        <v>150</v>
      </c>
      <c r="C137" s="7">
        <v>36.279000000000003</v>
      </c>
      <c r="D137" s="83">
        <v>374.25700000000001</v>
      </c>
      <c r="E137" s="8">
        <f>SUM(D137-C137)</f>
        <v>337.97800000000001</v>
      </c>
      <c r="F137" s="9" t="s">
        <v>483</v>
      </c>
      <c r="G137" s="7"/>
      <c r="H137" s="7"/>
      <c r="I137" s="8"/>
      <c r="J137" s="10"/>
    </row>
    <row r="138" spans="1:10" ht="20.25">
      <c r="A138" s="11" t="s">
        <v>43</v>
      </c>
      <c r="B138" s="12" t="s">
        <v>8</v>
      </c>
      <c r="C138" s="27">
        <f>C139+C146+C148+C154+C162+C163+C166+C167+C170+C175+C147+C159+C153+C161+C152</f>
        <v>28867.951000000001</v>
      </c>
      <c r="D138" s="27">
        <f>D139+D146+D148+D154+D162+D163+D166+D167+D170+D175+D147+D159+D153+D161+D152</f>
        <v>32352.108</v>
      </c>
      <c r="E138" s="27">
        <f t="shared" ref="E138:E139" si="17">SUM(D138-C138)</f>
        <v>3484.1569999999992</v>
      </c>
      <c r="F138" s="26">
        <f>SUM(D138/C138*100)</f>
        <v>112.06929095868286</v>
      </c>
      <c r="G138" s="27">
        <f>G139+G146+G148+G154+G162+G163+G166+G167+G170+G175+G147+G159+G171+G151</f>
        <v>297.14800000000002</v>
      </c>
      <c r="H138" s="27">
        <f>H139+H146+H148+H154+H162+H163+H166+H167+H170+H175+H147+H159+H171+H151</f>
        <v>10456.659</v>
      </c>
      <c r="I138" s="27">
        <f t="shared" ref="I138" si="18">SUM(H138-G138)</f>
        <v>10159.511</v>
      </c>
      <c r="J138" s="26" t="s">
        <v>466</v>
      </c>
    </row>
    <row r="139" spans="1:10" ht="37.5">
      <c r="A139" s="13" t="s">
        <v>44</v>
      </c>
      <c r="B139" s="14" t="s">
        <v>200</v>
      </c>
      <c r="C139" s="7">
        <f>SUM(C140:C145)</f>
        <v>5763.1990000000005</v>
      </c>
      <c r="D139" s="7">
        <f>SUM(D140:D145)</f>
        <v>11149.408000000001</v>
      </c>
      <c r="E139" s="8">
        <f t="shared" si="17"/>
        <v>5386.2090000000007</v>
      </c>
      <c r="F139" s="9" t="s">
        <v>462</v>
      </c>
      <c r="G139" s="7"/>
      <c r="H139" s="7"/>
      <c r="I139" s="8"/>
      <c r="J139" s="15"/>
    </row>
    <row r="140" spans="1:10" ht="20.25" customHeight="1">
      <c r="A140" s="13" t="s">
        <v>45</v>
      </c>
      <c r="B140" s="14" t="s">
        <v>246</v>
      </c>
      <c r="C140" s="7">
        <v>31.295000000000002</v>
      </c>
      <c r="D140" s="83">
        <v>29.562999999999999</v>
      </c>
      <c r="E140" s="8">
        <f t="shared" ref="E140:E177" si="19">SUM(D140-C140)</f>
        <v>-1.7320000000000029</v>
      </c>
      <c r="F140" s="9">
        <f t="shared" ref="F140:F176" si="20">SUM(D140/C140*100)</f>
        <v>94.465569579805077</v>
      </c>
      <c r="G140" s="7"/>
      <c r="H140" s="7"/>
      <c r="I140" s="8"/>
      <c r="J140" s="15"/>
    </row>
    <row r="141" spans="1:10" ht="20.25" customHeight="1">
      <c r="A141" s="13" t="s">
        <v>201</v>
      </c>
      <c r="B141" s="16" t="s">
        <v>48</v>
      </c>
      <c r="C141" s="7">
        <v>271.06799999999998</v>
      </c>
      <c r="D141" s="83">
        <v>347.27100000000002</v>
      </c>
      <c r="E141" s="8">
        <f t="shared" si="19"/>
        <v>76.203000000000031</v>
      </c>
      <c r="F141" s="9">
        <f t="shared" si="20"/>
        <v>128.11213422462262</v>
      </c>
      <c r="G141" s="7"/>
      <c r="H141" s="7"/>
      <c r="I141" s="8"/>
      <c r="J141" s="10"/>
    </row>
    <row r="142" spans="1:10" ht="24.75" customHeight="1">
      <c r="A142" s="13" t="s">
        <v>46</v>
      </c>
      <c r="B142" s="17" t="s">
        <v>12</v>
      </c>
      <c r="C142" s="7">
        <v>5368.5050000000001</v>
      </c>
      <c r="D142" s="7">
        <v>10733.284</v>
      </c>
      <c r="E142" s="8">
        <f t="shared" si="19"/>
        <v>5364.7789999999995</v>
      </c>
      <c r="F142" s="9" t="s">
        <v>484</v>
      </c>
      <c r="G142" s="7"/>
      <c r="H142" s="7"/>
      <c r="I142" s="8"/>
      <c r="J142" s="10"/>
    </row>
    <row r="143" spans="1:10" ht="22.5" customHeight="1">
      <c r="A143" s="13" t="s">
        <v>47</v>
      </c>
      <c r="B143" s="18" t="s">
        <v>13</v>
      </c>
      <c r="C143" s="7"/>
      <c r="D143" s="83"/>
      <c r="E143" s="8"/>
      <c r="F143" s="9"/>
      <c r="G143" s="7"/>
      <c r="H143" s="7"/>
      <c r="I143" s="8"/>
      <c r="J143" s="10"/>
    </row>
    <row r="144" spans="1:10" ht="23.25" customHeight="1">
      <c r="A144" s="13" t="s">
        <v>49</v>
      </c>
      <c r="B144" s="16" t="s">
        <v>14</v>
      </c>
      <c r="C144" s="7">
        <v>92.331000000000003</v>
      </c>
      <c r="D144" s="83">
        <v>39.29</v>
      </c>
      <c r="E144" s="8">
        <f t="shared" si="19"/>
        <v>-53.041000000000004</v>
      </c>
      <c r="F144" s="9">
        <f t="shared" si="20"/>
        <v>42.553421927629934</v>
      </c>
      <c r="G144" s="7"/>
      <c r="H144" s="7"/>
      <c r="I144" s="8"/>
      <c r="J144" s="10"/>
    </row>
    <row r="145" spans="1:10" ht="24" customHeight="1">
      <c r="A145" s="13" t="s">
        <v>50</v>
      </c>
      <c r="B145" s="14" t="s">
        <v>51</v>
      </c>
      <c r="C145" s="7"/>
      <c r="D145" s="7"/>
      <c r="E145" s="8"/>
      <c r="F145" s="9"/>
      <c r="G145" s="7"/>
      <c r="H145" s="7"/>
      <c r="I145" s="8"/>
      <c r="J145" s="10"/>
    </row>
    <row r="146" spans="1:10" ht="29.25" customHeight="1">
      <c r="A146" s="19" t="s">
        <v>52</v>
      </c>
      <c r="B146" s="16" t="s">
        <v>62</v>
      </c>
      <c r="C146" s="7">
        <v>135.33099999999999</v>
      </c>
      <c r="D146" s="83">
        <v>104.785</v>
      </c>
      <c r="E146" s="8">
        <f t="shared" si="19"/>
        <v>-30.545999999999992</v>
      </c>
      <c r="F146" s="9">
        <f t="shared" si="20"/>
        <v>77.428674878630915</v>
      </c>
      <c r="G146" s="7"/>
      <c r="H146" s="7"/>
      <c r="I146" s="8"/>
      <c r="J146" s="10"/>
    </row>
    <row r="147" spans="1:10">
      <c r="A147" s="13" t="s">
        <v>53</v>
      </c>
      <c r="B147" s="20" t="s">
        <v>202</v>
      </c>
      <c r="C147" s="7">
        <v>136.846</v>
      </c>
      <c r="D147" s="83">
        <v>53.463999999999999</v>
      </c>
      <c r="E147" s="8">
        <f t="shared" si="19"/>
        <v>-83.382000000000005</v>
      </c>
      <c r="F147" s="9">
        <f t="shared" si="20"/>
        <v>39.068734197565142</v>
      </c>
      <c r="G147" s="7"/>
      <c r="H147" s="7"/>
      <c r="I147" s="8"/>
      <c r="J147" s="10"/>
    </row>
    <row r="148" spans="1:10" ht="37.5">
      <c r="A148" s="13" t="s">
        <v>54</v>
      </c>
      <c r="B148" s="20" t="s">
        <v>203</v>
      </c>
      <c r="C148" s="7">
        <f>C149+C150</f>
        <v>11770.654</v>
      </c>
      <c r="D148" s="7">
        <f>D149+D150</f>
        <v>9841.5929999999989</v>
      </c>
      <c r="E148" s="8">
        <f t="shared" si="19"/>
        <v>-1929.0610000000015</v>
      </c>
      <c r="F148" s="9">
        <f t="shared" si="20"/>
        <v>83.611267479275142</v>
      </c>
      <c r="G148" s="7">
        <f>G149+G150</f>
        <v>110.056</v>
      </c>
      <c r="H148" s="7">
        <f>H149+H150</f>
        <v>9626.646999999999</v>
      </c>
      <c r="I148" s="8">
        <f>SUM(H148-G148)</f>
        <v>9516.5909999999985</v>
      </c>
      <c r="J148" s="9" t="s">
        <v>467</v>
      </c>
    </row>
    <row r="149" spans="1:10" ht="37.5">
      <c r="A149" s="13" t="s">
        <v>55</v>
      </c>
      <c r="B149" s="20" t="s">
        <v>63</v>
      </c>
      <c r="C149" s="7">
        <v>8992.75</v>
      </c>
      <c r="D149" s="7">
        <v>9196.0939999999991</v>
      </c>
      <c r="E149" s="8">
        <f t="shared" si="19"/>
        <v>203.34399999999914</v>
      </c>
      <c r="F149" s="9">
        <f t="shared" si="20"/>
        <v>102.26119929943565</v>
      </c>
      <c r="G149" s="7">
        <v>76.149000000000001</v>
      </c>
      <c r="H149" s="88">
        <v>9439.0969999999998</v>
      </c>
      <c r="I149" s="8">
        <f>SUM(H149-G149)</f>
        <v>9362.9480000000003</v>
      </c>
      <c r="J149" s="9" t="s">
        <v>468</v>
      </c>
    </row>
    <row r="150" spans="1:10">
      <c r="A150" s="13" t="s">
        <v>56</v>
      </c>
      <c r="B150" s="20" t="s">
        <v>204</v>
      </c>
      <c r="C150" s="7">
        <v>2777.904</v>
      </c>
      <c r="D150" s="83">
        <v>645.49900000000002</v>
      </c>
      <c r="E150" s="8">
        <f t="shared" si="19"/>
        <v>-2132.4049999999997</v>
      </c>
      <c r="F150" s="9">
        <f t="shared" si="20"/>
        <v>23.236908114895261</v>
      </c>
      <c r="G150" s="7">
        <v>33.906999999999996</v>
      </c>
      <c r="H150" s="88">
        <v>187.55</v>
      </c>
      <c r="I150" s="8">
        <f>SUM(H150-G150)</f>
        <v>153.64300000000003</v>
      </c>
      <c r="J150" s="9" t="s">
        <v>469</v>
      </c>
    </row>
    <row r="151" spans="1:10">
      <c r="A151" s="13" t="s">
        <v>392</v>
      </c>
      <c r="B151" s="20" t="s">
        <v>393</v>
      </c>
      <c r="C151" s="7"/>
      <c r="D151" s="7"/>
      <c r="E151" s="8"/>
      <c r="F151" s="9"/>
      <c r="G151" s="7"/>
      <c r="H151" s="7"/>
      <c r="I151" s="8"/>
      <c r="J151" s="15"/>
    </row>
    <row r="152" spans="1:10" ht="37.5">
      <c r="A152" s="13" t="s">
        <v>302</v>
      </c>
      <c r="B152" s="20" t="s">
        <v>303</v>
      </c>
      <c r="C152" s="7"/>
      <c r="D152" s="7"/>
      <c r="E152" s="8"/>
      <c r="F152" s="9"/>
      <c r="G152" s="7"/>
      <c r="H152" s="7"/>
      <c r="I152" s="8"/>
      <c r="J152" s="15"/>
    </row>
    <row r="153" spans="1:10" ht="22.5" customHeight="1">
      <c r="A153" s="13" t="s">
        <v>300</v>
      </c>
      <c r="B153" s="20" t="s">
        <v>301</v>
      </c>
      <c r="C153" s="7"/>
      <c r="D153" s="7"/>
      <c r="E153" s="8"/>
      <c r="F153" s="9"/>
      <c r="G153" s="7"/>
      <c r="H153" s="7"/>
      <c r="I153" s="8"/>
      <c r="J153" s="15"/>
    </row>
    <row r="154" spans="1:10" ht="23.25" customHeight="1">
      <c r="A154" s="13" t="s">
        <v>124</v>
      </c>
      <c r="B154" s="20" t="s">
        <v>64</v>
      </c>
      <c r="C154" s="7">
        <f>C155+C156+C157+C158</f>
        <v>1386.4649999999999</v>
      </c>
      <c r="D154" s="7">
        <f>D155+D156+D157+D158</f>
        <v>792.5</v>
      </c>
      <c r="E154" s="8">
        <f t="shared" si="19"/>
        <v>-593.96499999999992</v>
      </c>
      <c r="F154" s="9">
        <f t="shared" si="20"/>
        <v>57.159755204783394</v>
      </c>
      <c r="G154" s="7">
        <f>G155+G156+G157+G158</f>
        <v>0</v>
      </c>
      <c r="H154" s="7">
        <f>H155+H156+H157+H158</f>
        <v>9</v>
      </c>
      <c r="I154" s="8">
        <f>SUM(H154-G154)</f>
        <v>9</v>
      </c>
      <c r="J154" s="15"/>
    </row>
    <row r="155" spans="1:10">
      <c r="A155" s="13" t="s">
        <v>125</v>
      </c>
      <c r="B155" s="20" t="s">
        <v>272</v>
      </c>
      <c r="C155" s="7">
        <v>855.91</v>
      </c>
      <c r="D155" s="83">
        <v>558.90499999999997</v>
      </c>
      <c r="E155" s="8">
        <f t="shared" si="19"/>
        <v>-297.005</v>
      </c>
      <c r="F155" s="9">
        <f t="shared" si="20"/>
        <v>65.299505789160079</v>
      </c>
      <c r="G155" s="7"/>
      <c r="H155" s="88">
        <v>9</v>
      </c>
      <c r="I155" s="8">
        <f>SUM(H155-G155)</f>
        <v>9</v>
      </c>
      <c r="J155" s="15"/>
    </row>
    <row r="156" spans="1:10" ht="24.75" customHeight="1">
      <c r="A156" s="13" t="s">
        <v>126</v>
      </c>
      <c r="B156" s="20" t="s">
        <v>65</v>
      </c>
      <c r="C156" s="7"/>
      <c r="D156" s="83"/>
      <c r="E156" s="8"/>
      <c r="F156" s="9"/>
      <c r="G156" s="7"/>
      <c r="H156" s="7"/>
      <c r="I156" s="8"/>
      <c r="J156" s="10"/>
    </row>
    <row r="157" spans="1:10" ht="23.25" customHeight="1">
      <c r="A157" s="13" t="s">
        <v>205</v>
      </c>
      <c r="B157" s="20" t="s">
        <v>66</v>
      </c>
      <c r="C157" s="7"/>
      <c r="D157" s="83"/>
      <c r="E157" s="8"/>
      <c r="F157" s="9"/>
      <c r="G157" s="7"/>
      <c r="H157" s="7"/>
      <c r="I157" s="8"/>
      <c r="J157" s="10"/>
    </row>
    <row r="158" spans="1:10" ht="45" customHeight="1">
      <c r="A158" s="13" t="s">
        <v>417</v>
      </c>
      <c r="B158" s="20" t="s">
        <v>418</v>
      </c>
      <c r="C158" s="7">
        <v>530.55499999999995</v>
      </c>
      <c r="D158" s="7">
        <v>233.595</v>
      </c>
      <c r="E158" s="8">
        <f t="shared" si="19"/>
        <v>-296.95999999999992</v>
      </c>
      <c r="F158" s="9">
        <f t="shared" si="20"/>
        <v>44.028423066411591</v>
      </c>
      <c r="G158" s="7"/>
      <c r="H158" s="88"/>
      <c r="I158" s="8"/>
      <c r="J158" s="15"/>
    </row>
    <row r="159" spans="1:10" ht="25.5" customHeight="1">
      <c r="A159" s="13" t="s">
        <v>57</v>
      </c>
      <c r="B159" s="21" t="s">
        <v>67</v>
      </c>
      <c r="C159" s="7">
        <f>SUM(C160)</f>
        <v>200</v>
      </c>
      <c r="D159" s="7">
        <f>SUM(D160)</f>
        <v>0</v>
      </c>
      <c r="E159" s="8">
        <f t="shared" si="19"/>
        <v>-200</v>
      </c>
      <c r="F159" s="9">
        <f t="shared" si="20"/>
        <v>0</v>
      </c>
      <c r="G159" s="7"/>
      <c r="H159" s="7"/>
      <c r="I159" s="8"/>
      <c r="J159" s="10"/>
    </row>
    <row r="160" spans="1:10" ht="21.75" customHeight="1">
      <c r="A160" s="19" t="s">
        <v>58</v>
      </c>
      <c r="B160" s="21" t="s">
        <v>206</v>
      </c>
      <c r="C160" s="7">
        <v>200</v>
      </c>
      <c r="D160" s="83"/>
      <c r="E160" s="8">
        <f t="shared" si="19"/>
        <v>-200</v>
      </c>
      <c r="F160" s="9">
        <f t="shared" si="20"/>
        <v>0</v>
      </c>
      <c r="G160" s="7"/>
      <c r="H160" s="7"/>
      <c r="I160" s="8"/>
      <c r="J160" s="10"/>
    </row>
    <row r="161" spans="1:10" ht="45.75" customHeight="1">
      <c r="A161" s="19" t="s">
        <v>304</v>
      </c>
      <c r="B161" s="21" t="s">
        <v>305</v>
      </c>
      <c r="C161" s="7"/>
      <c r="D161" s="83"/>
      <c r="E161" s="8"/>
      <c r="F161" s="9"/>
      <c r="G161" s="7"/>
      <c r="H161" s="7"/>
      <c r="I161" s="8"/>
      <c r="J161" s="10"/>
    </row>
    <row r="162" spans="1:10" ht="56.25">
      <c r="A162" s="19" t="s">
        <v>107</v>
      </c>
      <c r="B162" s="21" t="s">
        <v>207</v>
      </c>
      <c r="C162" s="7">
        <v>2054.5369999999998</v>
      </c>
      <c r="D162" s="7">
        <v>2498.4589999999998</v>
      </c>
      <c r="E162" s="8">
        <f t="shared" si="19"/>
        <v>443.92200000000003</v>
      </c>
      <c r="F162" s="9">
        <f t="shared" si="20"/>
        <v>121.60691192224817</v>
      </c>
      <c r="G162" s="7"/>
      <c r="H162" s="7"/>
      <c r="I162" s="8"/>
      <c r="J162" s="10"/>
    </row>
    <row r="163" spans="1:10">
      <c r="A163" s="22" t="s">
        <v>127</v>
      </c>
      <c r="B163" s="23" t="s">
        <v>208</v>
      </c>
      <c r="C163" s="7">
        <f>C164+C165</f>
        <v>125.834</v>
      </c>
      <c r="D163" s="7">
        <f>D164+D165</f>
        <v>122.748</v>
      </c>
      <c r="E163" s="8">
        <f t="shared" si="19"/>
        <v>-3.0859999999999985</v>
      </c>
      <c r="F163" s="9">
        <f t="shared" si="20"/>
        <v>97.54756266191967</v>
      </c>
      <c r="G163" s="7"/>
      <c r="H163" s="7"/>
      <c r="I163" s="8"/>
      <c r="J163" s="10"/>
    </row>
    <row r="164" spans="1:10" ht="37.5">
      <c r="A164" s="22" t="s">
        <v>128</v>
      </c>
      <c r="B164" s="23" t="s">
        <v>227</v>
      </c>
      <c r="C164" s="7">
        <v>125.834</v>
      </c>
      <c r="D164" s="7">
        <v>122.748</v>
      </c>
      <c r="E164" s="8">
        <f t="shared" si="19"/>
        <v>-3.0859999999999985</v>
      </c>
      <c r="F164" s="9">
        <f t="shared" si="20"/>
        <v>97.54756266191967</v>
      </c>
      <c r="G164" s="7"/>
      <c r="H164" s="7"/>
      <c r="I164" s="8"/>
      <c r="J164" s="10"/>
    </row>
    <row r="165" spans="1:10">
      <c r="A165" s="22" t="s">
        <v>209</v>
      </c>
      <c r="B165" s="23" t="s">
        <v>210</v>
      </c>
      <c r="C165" s="7"/>
      <c r="D165" s="7"/>
      <c r="E165" s="8"/>
      <c r="F165" s="9"/>
      <c r="G165" s="7"/>
      <c r="H165" s="7"/>
      <c r="I165" s="8"/>
      <c r="J165" s="10"/>
    </row>
    <row r="166" spans="1:10" ht="56.25">
      <c r="A166" s="22" t="s">
        <v>59</v>
      </c>
      <c r="B166" s="23" t="s">
        <v>211</v>
      </c>
      <c r="C166" s="7"/>
      <c r="D166" s="7"/>
      <c r="E166" s="8"/>
      <c r="F166" s="9"/>
      <c r="G166" s="7"/>
      <c r="H166" s="7"/>
      <c r="I166" s="8"/>
      <c r="J166" s="10"/>
    </row>
    <row r="167" spans="1:10" ht="26.25" customHeight="1">
      <c r="A167" s="22" t="s">
        <v>60</v>
      </c>
      <c r="B167" s="23" t="s">
        <v>68</v>
      </c>
      <c r="C167" s="7">
        <f>C168+C169</f>
        <v>3216.1370000000002</v>
      </c>
      <c r="D167" s="7">
        <f>D168+D169</f>
        <v>3830.7940000000003</v>
      </c>
      <c r="E167" s="8">
        <f t="shared" si="19"/>
        <v>614.65700000000015</v>
      </c>
      <c r="F167" s="9">
        <f t="shared" si="20"/>
        <v>119.11165475848821</v>
      </c>
      <c r="G167" s="7"/>
      <c r="H167" s="7"/>
      <c r="I167" s="44"/>
      <c r="J167" s="10"/>
    </row>
    <row r="168" spans="1:10" ht="30" customHeight="1">
      <c r="A168" s="19" t="s">
        <v>129</v>
      </c>
      <c r="B168" s="20" t="s">
        <v>213</v>
      </c>
      <c r="C168" s="7">
        <v>2839.36</v>
      </c>
      <c r="D168" s="7">
        <v>3527.9050000000002</v>
      </c>
      <c r="E168" s="8">
        <f t="shared" si="19"/>
        <v>688.54500000000007</v>
      </c>
      <c r="F168" s="9">
        <f t="shared" si="20"/>
        <v>124.25000704384087</v>
      </c>
      <c r="G168" s="7"/>
      <c r="H168" s="7"/>
      <c r="I168" s="8"/>
      <c r="J168" s="10"/>
    </row>
    <row r="169" spans="1:10" ht="37.5">
      <c r="A169" s="19" t="s">
        <v>130</v>
      </c>
      <c r="B169" s="24" t="s">
        <v>273</v>
      </c>
      <c r="C169" s="7">
        <v>376.77699999999999</v>
      </c>
      <c r="D169" s="7">
        <v>302.88900000000001</v>
      </c>
      <c r="E169" s="8">
        <f t="shared" si="19"/>
        <v>-73.887999999999977</v>
      </c>
      <c r="F169" s="9">
        <f t="shared" si="20"/>
        <v>80.389461140143908</v>
      </c>
      <c r="G169" s="7"/>
      <c r="H169" s="7"/>
      <c r="I169" s="8"/>
      <c r="J169" s="10"/>
    </row>
    <row r="170" spans="1:10" ht="30.75" customHeight="1">
      <c r="A170" s="19" t="s">
        <v>131</v>
      </c>
      <c r="B170" s="24" t="s">
        <v>260</v>
      </c>
      <c r="C170" s="7"/>
      <c r="D170" s="7"/>
      <c r="E170" s="8"/>
      <c r="F170" s="9"/>
      <c r="G170" s="7"/>
      <c r="H170" s="7">
        <f>165.121+19.657</f>
        <v>184.77800000000002</v>
      </c>
      <c r="I170" s="8"/>
      <c r="J170" s="15"/>
    </row>
    <row r="171" spans="1:10" ht="40.5" customHeight="1">
      <c r="A171" s="19" t="s">
        <v>386</v>
      </c>
      <c r="B171" s="24" t="s">
        <v>387</v>
      </c>
      <c r="C171" s="7"/>
      <c r="D171" s="7"/>
      <c r="E171" s="8"/>
      <c r="F171" s="9"/>
      <c r="G171" s="7"/>
      <c r="H171" s="7"/>
      <c r="I171" s="8"/>
      <c r="J171" s="15"/>
    </row>
    <row r="172" spans="1:10" ht="117" customHeight="1">
      <c r="A172" s="19" t="s">
        <v>388</v>
      </c>
      <c r="B172" s="24" t="s">
        <v>389</v>
      </c>
      <c r="C172" s="7"/>
      <c r="D172" s="7"/>
      <c r="E172" s="8"/>
      <c r="F172" s="9"/>
      <c r="G172" s="7"/>
      <c r="H172" s="7"/>
      <c r="I172" s="8"/>
      <c r="J172" s="15"/>
    </row>
    <row r="173" spans="1:10" ht="201" customHeight="1">
      <c r="A173" s="19" t="s">
        <v>390</v>
      </c>
      <c r="B173" s="23" t="s">
        <v>391</v>
      </c>
      <c r="C173" s="7"/>
      <c r="D173" s="7"/>
      <c r="E173" s="8"/>
      <c r="F173" s="9"/>
      <c r="G173" s="7"/>
      <c r="H173" s="7"/>
      <c r="I173" s="8"/>
      <c r="J173" s="15"/>
    </row>
    <row r="174" spans="1:10" ht="144.75" customHeight="1">
      <c r="A174" s="19" t="s">
        <v>419</v>
      </c>
      <c r="B174" s="23" t="s">
        <v>420</v>
      </c>
      <c r="C174" s="7"/>
      <c r="D174" s="7"/>
      <c r="E174" s="8"/>
      <c r="F174" s="9"/>
      <c r="G174" s="7"/>
      <c r="H174" s="7"/>
      <c r="I174" s="8"/>
      <c r="J174" s="15"/>
    </row>
    <row r="175" spans="1:10" ht="22.5" customHeight="1">
      <c r="A175" s="19" t="s">
        <v>61</v>
      </c>
      <c r="B175" s="16" t="s">
        <v>214</v>
      </c>
      <c r="C175" s="7">
        <f>C176+C177</f>
        <v>4078.9479999999999</v>
      </c>
      <c r="D175" s="7">
        <f>D176+D177</f>
        <v>3958.357</v>
      </c>
      <c r="E175" s="8">
        <f t="shared" si="19"/>
        <v>-120.59099999999989</v>
      </c>
      <c r="F175" s="9">
        <f t="shared" si="20"/>
        <v>97.043575941639858</v>
      </c>
      <c r="G175" s="7">
        <f>G176+G177</f>
        <v>187.09200000000001</v>
      </c>
      <c r="H175" s="7">
        <f>H176+H177</f>
        <v>636.23400000000004</v>
      </c>
      <c r="I175" s="8">
        <f t="shared" ref="I175:I176" si="21">SUM(H175-G175)</f>
        <v>449.14200000000005</v>
      </c>
      <c r="J175" s="9" t="s">
        <v>470</v>
      </c>
    </row>
    <row r="176" spans="1:10" ht="22.5" customHeight="1">
      <c r="A176" s="19" t="s">
        <v>132</v>
      </c>
      <c r="B176" s="16" t="s">
        <v>215</v>
      </c>
      <c r="C176" s="7">
        <f>799.322+2827.673</f>
        <v>3626.9949999999999</v>
      </c>
      <c r="D176" s="83">
        <f>626.248+2461.686</f>
        <v>3087.9340000000002</v>
      </c>
      <c r="E176" s="8">
        <f t="shared" si="19"/>
        <v>-539.06099999999969</v>
      </c>
      <c r="F176" s="9">
        <f t="shared" si="20"/>
        <v>85.137531206963345</v>
      </c>
      <c r="G176" s="7">
        <v>187.09200000000001</v>
      </c>
      <c r="H176" s="88">
        <v>636.23400000000004</v>
      </c>
      <c r="I176" s="8">
        <f t="shared" si="21"/>
        <v>449.14200000000005</v>
      </c>
      <c r="J176" s="9" t="s">
        <v>470</v>
      </c>
    </row>
    <row r="177" spans="1:10" ht="22.5" customHeight="1">
      <c r="A177" s="19" t="s">
        <v>133</v>
      </c>
      <c r="B177" s="16" t="s">
        <v>216</v>
      </c>
      <c r="C177" s="7">
        <v>451.95299999999997</v>
      </c>
      <c r="D177" s="83">
        <v>870.423</v>
      </c>
      <c r="E177" s="8">
        <f t="shared" si="19"/>
        <v>418.47</v>
      </c>
      <c r="F177" s="9" t="s">
        <v>462</v>
      </c>
      <c r="G177" s="7"/>
      <c r="H177" s="7"/>
      <c r="I177" s="8"/>
      <c r="J177" s="15"/>
    </row>
    <row r="178" spans="1:10" ht="20.25">
      <c r="A178" s="25" t="s">
        <v>71</v>
      </c>
      <c r="B178" s="12" t="s">
        <v>10</v>
      </c>
      <c r="C178" s="27">
        <f>SUM(C179:C181)</f>
        <v>29831.379000000001</v>
      </c>
      <c r="D178" s="27">
        <f>SUM(D179:D181)</f>
        <v>31453.874</v>
      </c>
      <c r="E178" s="27">
        <f t="shared" ref="E178:E183" si="22">SUM(D178-C178)</f>
        <v>1622.494999999999</v>
      </c>
      <c r="F178" s="26">
        <f t="shared" ref="F178:F183" si="23">SUM(D178/C178*100)</f>
        <v>105.43888701893398</v>
      </c>
      <c r="G178" s="27">
        <f>SUM(G179:G181)</f>
        <v>301.17500000000001</v>
      </c>
      <c r="H178" s="27">
        <f>SUM(H179:H181)</f>
        <v>314.19099999999997</v>
      </c>
      <c r="I178" s="27">
        <f t="shared" ref="I178:I180" si="24">SUM(H178-G178)</f>
        <v>13.015999999999963</v>
      </c>
      <c r="J178" s="26">
        <f t="shared" ref="J178" si="25">SUM(H178/G178*100)</f>
        <v>104.32173985224536</v>
      </c>
    </row>
    <row r="179" spans="1:10">
      <c r="A179" s="13" t="s">
        <v>134</v>
      </c>
      <c r="B179" s="21" t="s">
        <v>151</v>
      </c>
      <c r="C179" s="8">
        <f>687.512+10622.331</f>
        <v>11309.843000000001</v>
      </c>
      <c r="D179" s="83">
        <v>8908.9629999999997</v>
      </c>
      <c r="E179" s="8">
        <f t="shared" si="22"/>
        <v>-2400.880000000001</v>
      </c>
      <c r="F179" s="9">
        <f t="shared" si="23"/>
        <v>78.771765443605176</v>
      </c>
      <c r="G179" s="8">
        <f>6.614+91.935</f>
        <v>98.549000000000007</v>
      </c>
      <c r="H179" s="8">
        <v>186.73699999999999</v>
      </c>
      <c r="I179" s="8">
        <f t="shared" si="24"/>
        <v>88.187999999999988</v>
      </c>
      <c r="J179" s="9" t="s">
        <v>462</v>
      </c>
    </row>
    <row r="180" spans="1:10" ht="20.25" customHeight="1">
      <c r="A180" s="13" t="s">
        <v>72</v>
      </c>
      <c r="B180" s="16" t="s">
        <v>222</v>
      </c>
      <c r="C180" s="7">
        <v>7858.5680000000002</v>
      </c>
      <c r="D180" s="83">
        <v>6563.3280000000004</v>
      </c>
      <c r="E180" s="8">
        <f t="shared" si="22"/>
        <v>-1295.2399999999998</v>
      </c>
      <c r="F180" s="9">
        <f t="shared" si="23"/>
        <v>83.51811678667157</v>
      </c>
      <c r="G180" s="7">
        <v>154.61600000000001</v>
      </c>
      <c r="H180" s="88">
        <v>99.188999999999993</v>
      </c>
      <c r="I180" s="8">
        <f t="shared" si="24"/>
        <v>-55.427000000000021</v>
      </c>
      <c r="J180" s="10">
        <f t="shared" ref="J180" si="26">SUM(H180/G180*100)</f>
        <v>64.151834221555333</v>
      </c>
    </row>
    <row r="181" spans="1:10" ht="20.25" customHeight="1">
      <c r="A181" s="13" t="s">
        <v>135</v>
      </c>
      <c r="B181" s="21" t="s">
        <v>152</v>
      </c>
      <c r="C181" s="7">
        <f>SUM(C182:C183)</f>
        <v>10662.967999999999</v>
      </c>
      <c r="D181" s="7">
        <f>SUM(D182:D183)</f>
        <v>15981.582999999999</v>
      </c>
      <c r="E181" s="8">
        <f t="shared" si="22"/>
        <v>5318.6149999999998</v>
      </c>
      <c r="F181" s="9" t="s">
        <v>485</v>
      </c>
      <c r="G181" s="7">
        <f>SUM(G182:G183)</f>
        <v>48.01</v>
      </c>
      <c r="H181" s="7">
        <f>SUM(H182:H183)</f>
        <v>28.265000000000001</v>
      </c>
      <c r="I181" s="8">
        <f t="shared" ref="I181:I182" si="27">SUM(H181-G181)</f>
        <v>-19.744999999999997</v>
      </c>
      <c r="J181" s="10">
        <f t="shared" ref="J181:J182" si="28">SUM(H181/G181*100)</f>
        <v>58.873151426786087</v>
      </c>
    </row>
    <row r="182" spans="1:10" ht="20.25" customHeight="1">
      <c r="A182" s="13" t="s">
        <v>136</v>
      </c>
      <c r="B182" s="21" t="s">
        <v>153</v>
      </c>
      <c r="C182" s="7">
        <v>10410.612999999999</v>
      </c>
      <c r="D182" s="83">
        <v>15862.916999999999</v>
      </c>
      <c r="E182" s="8">
        <f t="shared" si="22"/>
        <v>5452.3040000000001</v>
      </c>
      <c r="F182" s="9" t="s">
        <v>485</v>
      </c>
      <c r="G182" s="7">
        <v>48.01</v>
      </c>
      <c r="H182" s="88">
        <v>28.265000000000001</v>
      </c>
      <c r="I182" s="8">
        <f t="shared" si="27"/>
        <v>-19.744999999999997</v>
      </c>
      <c r="J182" s="10">
        <f t="shared" si="28"/>
        <v>58.873151426786087</v>
      </c>
    </row>
    <row r="183" spans="1:10" ht="20.25" customHeight="1">
      <c r="A183" s="13" t="s">
        <v>137</v>
      </c>
      <c r="B183" s="21" t="s">
        <v>154</v>
      </c>
      <c r="C183" s="7">
        <f>2.6+249.755</f>
        <v>252.35499999999999</v>
      </c>
      <c r="D183" s="83">
        <f>101.498+12.17+4.998</f>
        <v>118.66600000000001</v>
      </c>
      <c r="E183" s="8">
        <f t="shared" si="22"/>
        <v>-133.68899999999996</v>
      </c>
      <c r="F183" s="9">
        <f t="shared" si="23"/>
        <v>47.023439202710478</v>
      </c>
      <c r="G183" s="7"/>
      <c r="H183" s="7"/>
      <c r="I183" s="8"/>
      <c r="J183" s="10"/>
    </row>
    <row r="184" spans="1:10" ht="20.25">
      <c r="A184" s="25" t="s">
        <v>73</v>
      </c>
      <c r="B184" s="53" t="s">
        <v>11</v>
      </c>
      <c r="C184" s="27">
        <f>SUM(C185+C188+C192+C194)</f>
        <v>31663.387999999995</v>
      </c>
      <c r="D184" s="27">
        <f>SUM(D185+D188+D192+D194)</f>
        <v>29345.938999999998</v>
      </c>
      <c r="E184" s="27">
        <f t="shared" ref="E184:E196" si="29">SUM(D184-C184)</f>
        <v>-2317.4489999999969</v>
      </c>
      <c r="F184" s="26">
        <f t="shared" ref="F184:F196" si="30">SUM(D184/C184*100)</f>
        <v>92.680982212010932</v>
      </c>
      <c r="G184" s="27">
        <f>SUM(G185+G188+G192+G194)</f>
        <v>374.82600000000002</v>
      </c>
      <c r="H184" s="27">
        <f>SUM(H185+H188+H192+H194)</f>
        <v>355.14100000000002</v>
      </c>
      <c r="I184" s="27">
        <f t="shared" ref="I184" si="31">SUM(H184-G184)</f>
        <v>-19.685000000000002</v>
      </c>
      <c r="J184" s="26">
        <f t="shared" ref="J184" si="32">SUM(H184/G184*100)</f>
        <v>94.748229845314896</v>
      </c>
    </row>
    <row r="185" spans="1:10">
      <c r="A185" s="19" t="s">
        <v>75</v>
      </c>
      <c r="B185" s="21" t="s">
        <v>74</v>
      </c>
      <c r="C185" s="8">
        <f>C186+C187</f>
        <v>191.47499999999999</v>
      </c>
      <c r="D185" s="8">
        <f>D186+D187</f>
        <v>0</v>
      </c>
      <c r="E185" s="8">
        <f t="shared" si="29"/>
        <v>-191.47499999999999</v>
      </c>
      <c r="F185" s="9">
        <f t="shared" si="30"/>
        <v>0</v>
      </c>
      <c r="G185" s="8"/>
      <c r="H185" s="8"/>
      <c r="I185" s="8"/>
      <c r="J185" s="10"/>
    </row>
    <row r="186" spans="1:10">
      <c r="A186" s="13" t="s">
        <v>76</v>
      </c>
      <c r="B186" s="21" t="s">
        <v>87</v>
      </c>
      <c r="C186" s="7">
        <v>119.235</v>
      </c>
      <c r="D186" s="83"/>
      <c r="E186" s="8">
        <f t="shared" si="29"/>
        <v>-119.235</v>
      </c>
      <c r="F186" s="9">
        <f t="shared" si="30"/>
        <v>0</v>
      </c>
      <c r="G186" s="7"/>
      <c r="H186" s="7"/>
      <c r="I186" s="8"/>
      <c r="J186" s="10"/>
    </row>
    <row r="187" spans="1:10">
      <c r="A187" s="13" t="s">
        <v>77</v>
      </c>
      <c r="B187" s="21" t="s">
        <v>88</v>
      </c>
      <c r="C187" s="7">
        <v>72.239999999999995</v>
      </c>
      <c r="D187" s="83"/>
      <c r="E187" s="8">
        <f t="shared" si="29"/>
        <v>-72.239999999999995</v>
      </c>
      <c r="F187" s="9">
        <f t="shared" si="30"/>
        <v>0</v>
      </c>
      <c r="G187" s="7"/>
      <c r="H187" s="7"/>
      <c r="I187" s="8"/>
      <c r="J187" s="10"/>
    </row>
    <row r="188" spans="1:10">
      <c r="A188" s="29" t="s">
        <v>78</v>
      </c>
      <c r="B188" s="43" t="s">
        <v>89</v>
      </c>
      <c r="C188" s="7">
        <f>C189+C190+C191</f>
        <v>25640.721999999998</v>
      </c>
      <c r="D188" s="7">
        <f>D189+D190+D191</f>
        <v>23478.280999999999</v>
      </c>
      <c r="E188" s="8">
        <f t="shared" si="29"/>
        <v>-2162.4409999999989</v>
      </c>
      <c r="F188" s="9">
        <f t="shared" si="30"/>
        <v>91.566380229074667</v>
      </c>
      <c r="G188" s="7">
        <f>G189+G190+G191</f>
        <v>134.31200000000001</v>
      </c>
      <c r="H188" s="7">
        <f>H189+H190+H191</f>
        <v>340.85599999999999</v>
      </c>
      <c r="I188" s="8">
        <f t="shared" ref="I188:I191" si="33">SUM(H188-G188)</f>
        <v>206.54399999999998</v>
      </c>
      <c r="J188" s="9" t="s">
        <v>471</v>
      </c>
    </row>
    <row r="189" spans="1:10">
      <c r="A189" s="29" t="s">
        <v>79</v>
      </c>
      <c r="B189" s="43" t="s">
        <v>90</v>
      </c>
      <c r="C189" s="7">
        <v>21886.243999999999</v>
      </c>
      <c r="D189" s="83">
        <v>20520.784</v>
      </c>
      <c r="E189" s="8">
        <f t="shared" si="29"/>
        <v>-1365.4599999999991</v>
      </c>
      <c r="F189" s="9">
        <f t="shared" si="30"/>
        <v>93.76110400669937</v>
      </c>
      <c r="G189" s="7">
        <v>84.33</v>
      </c>
      <c r="H189" s="88">
        <v>324.42599999999999</v>
      </c>
      <c r="I189" s="8">
        <f t="shared" si="33"/>
        <v>240.096</v>
      </c>
      <c r="J189" s="9" t="s">
        <v>472</v>
      </c>
    </row>
    <row r="190" spans="1:10" ht="17.25" customHeight="1">
      <c r="A190" s="29" t="s">
        <v>80</v>
      </c>
      <c r="B190" s="43" t="s">
        <v>91</v>
      </c>
      <c r="C190" s="7">
        <v>807.96600000000001</v>
      </c>
      <c r="D190" s="83">
        <v>444.142</v>
      </c>
      <c r="E190" s="8">
        <f t="shared" si="29"/>
        <v>-363.82400000000001</v>
      </c>
      <c r="F190" s="9">
        <f t="shared" si="30"/>
        <v>54.970382417081908</v>
      </c>
      <c r="G190" s="7"/>
      <c r="H190" s="7"/>
      <c r="I190" s="8"/>
      <c r="J190" s="10"/>
    </row>
    <row r="191" spans="1:10">
      <c r="A191" s="29" t="s">
        <v>81</v>
      </c>
      <c r="B191" s="43" t="s">
        <v>92</v>
      </c>
      <c r="C191" s="7">
        <v>2946.5120000000002</v>
      </c>
      <c r="D191" s="83">
        <v>2513.355</v>
      </c>
      <c r="E191" s="8">
        <f t="shared" si="29"/>
        <v>-433.15700000000015</v>
      </c>
      <c r="F191" s="9">
        <f t="shared" si="30"/>
        <v>85.299330191086952</v>
      </c>
      <c r="G191" s="44">
        <v>49.981999999999999</v>
      </c>
      <c r="H191" s="88">
        <v>16.43</v>
      </c>
      <c r="I191" s="8">
        <f t="shared" si="33"/>
        <v>-33.552</v>
      </c>
      <c r="J191" s="10">
        <f>SUM(H191/G191*100)</f>
        <v>32.871833860189668</v>
      </c>
    </row>
    <row r="192" spans="1:10">
      <c r="A192" s="29" t="s">
        <v>82</v>
      </c>
      <c r="B192" s="43" t="s">
        <v>93</v>
      </c>
      <c r="C192" s="88">
        <f>C193</f>
        <v>4770.1099999999997</v>
      </c>
      <c r="D192" s="88">
        <f>D193</f>
        <v>3494.7069999999999</v>
      </c>
      <c r="E192" s="8">
        <f t="shared" si="29"/>
        <v>-1275.4029999999998</v>
      </c>
      <c r="F192" s="9">
        <f t="shared" si="30"/>
        <v>73.262608199810913</v>
      </c>
      <c r="G192" s="8">
        <f>G193</f>
        <v>240.51400000000001</v>
      </c>
      <c r="H192" s="8">
        <f>H193</f>
        <v>11.16</v>
      </c>
      <c r="I192" s="8">
        <f t="shared" ref="I192" si="34">SUM(H192-G192)</f>
        <v>-229.35400000000001</v>
      </c>
      <c r="J192" s="10">
        <f>SUM(H192/G192*100)</f>
        <v>4.6400625327423768</v>
      </c>
    </row>
    <row r="193" spans="1:10">
      <c r="A193" s="29" t="s">
        <v>83</v>
      </c>
      <c r="B193" s="43" t="s">
        <v>94</v>
      </c>
      <c r="C193" s="7">
        <v>4770.1099999999997</v>
      </c>
      <c r="D193" s="83">
        <v>3494.7069999999999</v>
      </c>
      <c r="E193" s="8">
        <f t="shared" si="29"/>
        <v>-1275.4029999999998</v>
      </c>
      <c r="F193" s="9">
        <f t="shared" si="30"/>
        <v>73.262608199810913</v>
      </c>
      <c r="G193" s="44">
        <v>240.51400000000001</v>
      </c>
      <c r="H193" s="88">
        <v>11.16</v>
      </c>
      <c r="I193" s="8">
        <f t="shared" ref="I193" si="35">SUM(H193-G193)</f>
        <v>-229.35400000000001</v>
      </c>
      <c r="J193" s="10">
        <f>SUM(H193/G193*100)</f>
        <v>4.6400625327423768</v>
      </c>
    </row>
    <row r="194" spans="1:10">
      <c r="A194" s="29" t="s">
        <v>84</v>
      </c>
      <c r="B194" s="43" t="s">
        <v>95</v>
      </c>
      <c r="C194" s="7">
        <f>C195+C196</f>
        <v>1061.0809999999999</v>
      </c>
      <c r="D194" s="7">
        <f>D195+D196</f>
        <v>2372.951</v>
      </c>
      <c r="E194" s="8">
        <f t="shared" si="29"/>
        <v>1311.8700000000001</v>
      </c>
      <c r="F194" s="9" t="s">
        <v>486</v>
      </c>
      <c r="G194" s="7">
        <f>G195+G196</f>
        <v>0</v>
      </c>
      <c r="H194" s="7">
        <f>H195+H196</f>
        <v>3.125</v>
      </c>
      <c r="I194" s="8">
        <f t="shared" ref="I194" si="36">SUM(H194-G194)</f>
        <v>3.125</v>
      </c>
      <c r="J194" s="10"/>
    </row>
    <row r="195" spans="1:10" ht="37.5">
      <c r="A195" s="29" t="s">
        <v>85</v>
      </c>
      <c r="B195" s="43" t="s">
        <v>96</v>
      </c>
      <c r="C195" s="7"/>
      <c r="D195" s="7">
        <v>1408.922</v>
      </c>
      <c r="E195" s="8">
        <f t="shared" si="29"/>
        <v>1408.922</v>
      </c>
      <c r="F195" s="9"/>
      <c r="G195" s="44"/>
      <c r="H195" s="44"/>
      <c r="I195" s="8"/>
      <c r="J195" s="10"/>
    </row>
    <row r="196" spans="1:10">
      <c r="A196" s="29" t="s">
        <v>86</v>
      </c>
      <c r="B196" s="43" t="s">
        <v>97</v>
      </c>
      <c r="C196" s="7">
        <v>1061.0809999999999</v>
      </c>
      <c r="D196" s="83">
        <v>964.029</v>
      </c>
      <c r="E196" s="8">
        <f t="shared" si="29"/>
        <v>-97.051999999999907</v>
      </c>
      <c r="F196" s="9">
        <f t="shared" si="30"/>
        <v>90.853478669394704</v>
      </c>
      <c r="G196" s="44"/>
      <c r="H196" s="88">
        <v>3.125</v>
      </c>
      <c r="I196" s="8">
        <f t="shared" ref="I196" si="37">SUM(H196-G196)</f>
        <v>3.125</v>
      </c>
      <c r="J196" s="10"/>
    </row>
    <row r="197" spans="1:10" ht="20.25">
      <c r="A197" s="25" t="s">
        <v>69</v>
      </c>
      <c r="B197" s="12" t="s">
        <v>9</v>
      </c>
      <c r="C197" s="27">
        <f>+C199+C202+C203+C204+C205+C206+C212+C214+C200+C211+C207</f>
        <v>46847.197999999997</v>
      </c>
      <c r="D197" s="27">
        <f>+D199+D202+D203+D204+D205+D206+D212+D214+D200+D211+D207</f>
        <v>51065.289000000004</v>
      </c>
      <c r="E197" s="27">
        <f>SUM(D197-C197)</f>
        <v>4218.0910000000076</v>
      </c>
      <c r="F197" s="26">
        <f>SUM(D197/C197*100)</f>
        <v>109.0039344508929</v>
      </c>
      <c r="G197" s="27">
        <f>SUM(G199+G204+G205+G206+G209+G214)+G208+G203</f>
        <v>543.971</v>
      </c>
      <c r="H197" s="27">
        <f>SUM(H199+H204+H205+H206+H209+H214)+H208+H203</f>
        <v>3218.4829999999997</v>
      </c>
      <c r="I197" s="27">
        <f t="shared" ref="I197" si="38">SUM(H197-G197)</f>
        <v>2674.5119999999997</v>
      </c>
      <c r="J197" s="26" t="s">
        <v>473</v>
      </c>
    </row>
    <row r="198" spans="1:10">
      <c r="A198" s="22" t="s">
        <v>70</v>
      </c>
      <c r="B198" s="30" t="s">
        <v>155</v>
      </c>
      <c r="C198" s="8">
        <f>C199+C202+C203</f>
        <v>3438.0160000000001</v>
      </c>
      <c r="D198" s="8">
        <f>D199+D202+D203</f>
        <v>9241.2150000000001</v>
      </c>
      <c r="E198" s="8">
        <f>SUM(D198-C198)</f>
        <v>5803.1990000000005</v>
      </c>
      <c r="F198" s="9" t="s">
        <v>487</v>
      </c>
      <c r="G198" s="8">
        <f>G199+G200+G201+G202+G203</f>
        <v>1.0429999999999999</v>
      </c>
      <c r="H198" s="8">
        <f>H199+H200+H201+H202+H203</f>
        <v>2995.3339999999998</v>
      </c>
      <c r="I198" s="8">
        <f t="shared" ref="I198" si="39">SUM(H198-G198)</f>
        <v>2994.2909999999997</v>
      </c>
      <c r="J198" s="9" t="s">
        <v>474</v>
      </c>
    </row>
    <row r="199" spans="1:10">
      <c r="A199" s="22" t="s">
        <v>138</v>
      </c>
      <c r="B199" s="30" t="s">
        <v>156</v>
      </c>
      <c r="C199" s="8"/>
      <c r="D199" s="83">
        <v>2503.6350000000002</v>
      </c>
      <c r="E199" s="8">
        <f>SUM(D199-C199)</f>
        <v>2503.6350000000002</v>
      </c>
      <c r="F199" s="9"/>
      <c r="G199" s="8">
        <v>1.0429999999999999</v>
      </c>
      <c r="H199" s="88">
        <v>2995.3339999999998</v>
      </c>
      <c r="I199" s="8">
        <f t="shared" ref="I199" si="40">SUM(H199-G199)</f>
        <v>2994.2909999999997</v>
      </c>
      <c r="J199" s="9" t="s">
        <v>474</v>
      </c>
    </row>
    <row r="200" spans="1:10">
      <c r="A200" s="22" t="s">
        <v>265</v>
      </c>
      <c r="B200" s="30" t="s">
        <v>266</v>
      </c>
      <c r="C200" s="8"/>
      <c r="D200" s="8"/>
      <c r="E200" s="8"/>
      <c r="F200" s="9"/>
      <c r="G200" s="8"/>
      <c r="H200" s="8"/>
      <c r="I200" s="8"/>
      <c r="J200" s="10"/>
    </row>
    <row r="201" spans="1:10">
      <c r="A201" s="22" t="s">
        <v>238</v>
      </c>
      <c r="B201" s="72" t="s">
        <v>239</v>
      </c>
      <c r="C201" s="8"/>
      <c r="D201" s="8"/>
      <c r="E201" s="8"/>
      <c r="F201" s="9"/>
      <c r="G201" s="8"/>
      <c r="H201" s="8"/>
      <c r="I201" s="8"/>
      <c r="J201" s="10"/>
    </row>
    <row r="202" spans="1:10" ht="37.5">
      <c r="A202" s="22" t="s">
        <v>139</v>
      </c>
      <c r="B202" s="73" t="s">
        <v>103</v>
      </c>
      <c r="C202" s="8">
        <f>1025.739+292.11+1149.56+970.607</f>
        <v>3438.0160000000001</v>
      </c>
      <c r="D202" s="7">
        <f>1752.565+505.368+2986.342+1493.305</f>
        <v>6737.58</v>
      </c>
      <c r="E202" s="8">
        <f t="shared" ref="E202:E207" si="41">SUM(D202-C202)</f>
        <v>3299.5639999999999</v>
      </c>
      <c r="F202" s="9" t="s">
        <v>484</v>
      </c>
      <c r="G202" s="8"/>
      <c r="H202" s="8"/>
      <c r="I202" s="8"/>
      <c r="J202" s="10"/>
    </row>
    <row r="203" spans="1:10">
      <c r="A203" s="74">
        <v>6016</v>
      </c>
      <c r="B203" s="73" t="s">
        <v>101</v>
      </c>
      <c r="C203" s="7"/>
      <c r="D203" s="7"/>
      <c r="E203" s="8"/>
      <c r="F203" s="9"/>
      <c r="G203" s="7"/>
      <c r="H203" s="7"/>
      <c r="I203" s="8"/>
      <c r="J203" s="10"/>
    </row>
    <row r="204" spans="1:10" ht="42" customHeight="1">
      <c r="A204" s="74">
        <v>6020</v>
      </c>
      <c r="B204" s="73" t="s">
        <v>157</v>
      </c>
      <c r="C204" s="7">
        <f>15137.433+71.52</f>
        <v>15208.953000000001</v>
      </c>
      <c r="D204" s="7">
        <v>9085.9709999999995</v>
      </c>
      <c r="E204" s="8">
        <f t="shared" si="41"/>
        <v>-6122.9820000000018</v>
      </c>
      <c r="F204" s="9">
        <f>SUM(D204/C204*100)</f>
        <v>59.740936802158565</v>
      </c>
      <c r="G204" s="7"/>
      <c r="H204" s="7"/>
      <c r="I204" s="8"/>
      <c r="J204" s="10"/>
    </row>
    <row r="205" spans="1:10" ht="24" customHeight="1">
      <c r="A205" s="74">
        <v>6030</v>
      </c>
      <c r="B205" s="23" t="s">
        <v>158</v>
      </c>
      <c r="C205" s="7">
        <f>17772.817+1214.368+407.046+376.347+1340.8</f>
        <v>21111.377999999997</v>
      </c>
      <c r="D205" s="7">
        <v>32738.102999999999</v>
      </c>
      <c r="E205" s="8">
        <f t="shared" si="41"/>
        <v>11626.725000000002</v>
      </c>
      <c r="F205" s="9" t="s">
        <v>488</v>
      </c>
      <c r="G205" s="7"/>
      <c r="H205" s="88"/>
      <c r="I205" s="8"/>
      <c r="J205" s="10"/>
    </row>
    <row r="206" spans="1:10" ht="24" customHeight="1">
      <c r="A206" s="74">
        <v>6040</v>
      </c>
      <c r="B206" s="23" t="s">
        <v>102</v>
      </c>
      <c r="C206" s="7"/>
      <c r="D206" s="7"/>
      <c r="E206" s="8"/>
      <c r="F206" s="9"/>
      <c r="G206" s="7"/>
      <c r="H206" s="7"/>
      <c r="I206" s="8"/>
      <c r="J206" s="10"/>
    </row>
    <row r="207" spans="1:10" ht="66.599999999999994" customHeight="1">
      <c r="A207" s="74">
        <v>6071</v>
      </c>
      <c r="B207" s="86" t="s">
        <v>424</v>
      </c>
      <c r="C207" s="87">
        <v>7000</v>
      </c>
      <c r="D207" s="88"/>
      <c r="E207" s="8">
        <f t="shared" si="41"/>
        <v>-7000</v>
      </c>
      <c r="F207" s="9">
        <f>SUM(D207/C207*100)</f>
        <v>0</v>
      </c>
      <c r="G207" s="7"/>
      <c r="H207" s="7"/>
      <c r="I207" s="8"/>
      <c r="J207" s="10"/>
    </row>
    <row r="208" spans="1:10" ht="37.5">
      <c r="A208" s="74">
        <v>6072</v>
      </c>
      <c r="B208" s="21" t="s">
        <v>240</v>
      </c>
      <c r="C208" s="7"/>
      <c r="D208" s="7"/>
      <c r="E208" s="8"/>
      <c r="F208" s="9"/>
      <c r="G208" s="7"/>
      <c r="H208" s="7"/>
      <c r="I208" s="8"/>
      <c r="J208" s="10"/>
    </row>
    <row r="209" spans="1:10">
      <c r="A209" s="74">
        <v>6080</v>
      </c>
      <c r="B209" s="73" t="s">
        <v>161</v>
      </c>
      <c r="C209" s="7">
        <f>C210+C211+C212+C213</f>
        <v>88.850999999999999</v>
      </c>
      <c r="D209" s="7">
        <f>D210+D211+D212+D213</f>
        <v>0</v>
      </c>
      <c r="E209" s="44">
        <f>E210+E211+E212+E213</f>
        <v>-88.850999999999999</v>
      </c>
      <c r="F209" s="9">
        <f>SUM(D209/C209*100)</f>
        <v>0</v>
      </c>
      <c r="G209" s="7"/>
      <c r="H209" s="7"/>
      <c r="I209" s="8"/>
      <c r="J209" s="10"/>
    </row>
    <row r="210" spans="1:10">
      <c r="A210" s="74">
        <v>6082</v>
      </c>
      <c r="B210" s="73" t="s">
        <v>233</v>
      </c>
      <c r="C210" s="7"/>
      <c r="D210" s="7"/>
      <c r="E210" s="8"/>
      <c r="F210" s="9"/>
      <c r="G210" s="7"/>
      <c r="H210" s="7"/>
      <c r="I210" s="8"/>
      <c r="J210" s="10"/>
    </row>
    <row r="211" spans="1:10" ht="55.9" customHeight="1">
      <c r="A211" s="74">
        <v>6083</v>
      </c>
      <c r="B211" s="73" t="s">
        <v>234</v>
      </c>
      <c r="C211" s="7"/>
      <c r="D211" s="7"/>
      <c r="E211" s="8"/>
      <c r="F211" s="9"/>
      <c r="G211" s="7"/>
      <c r="H211" s="7"/>
      <c r="I211" s="8"/>
      <c r="J211" s="10"/>
    </row>
    <row r="212" spans="1:10" ht="42" customHeight="1">
      <c r="A212" s="74">
        <v>6084</v>
      </c>
      <c r="B212" s="73" t="s">
        <v>159</v>
      </c>
      <c r="C212" s="7">
        <v>88.850999999999999</v>
      </c>
      <c r="D212" s="83"/>
      <c r="E212" s="8">
        <f>SUM(D212-C212)</f>
        <v>-88.850999999999999</v>
      </c>
      <c r="F212" s="9">
        <f>SUM(D212/C212*100)</f>
        <v>0</v>
      </c>
      <c r="G212" s="7"/>
      <c r="H212" s="7"/>
      <c r="I212" s="8"/>
      <c r="J212" s="10"/>
    </row>
    <row r="213" spans="1:10">
      <c r="A213" s="74">
        <v>6086</v>
      </c>
      <c r="B213" s="73" t="s">
        <v>235</v>
      </c>
      <c r="C213" s="7"/>
      <c r="D213" s="7"/>
      <c r="E213" s="8"/>
      <c r="F213" s="45"/>
      <c r="G213" s="7"/>
      <c r="H213" s="7"/>
      <c r="I213" s="8"/>
      <c r="J213" s="10"/>
    </row>
    <row r="214" spans="1:10">
      <c r="A214" s="74">
        <v>6090</v>
      </c>
      <c r="B214" s="73" t="s">
        <v>160</v>
      </c>
      <c r="C214" s="7"/>
      <c r="D214" s="7"/>
      <c r="E214" s="8"/>
      <c r="F214" s="9"/>
      <c r="G214" s="7">
        <v>542.928</v>
      </c>
      <c r="H214" s="88">
        <v>223.149</v>
      </c>
      <c r="I214" s="8">
        <f>SUM(H214-G214)</f>
        <v>-319.779</v>
      </c>
      <c r="J214" s="9">
        <f t="shared" ref="J214" si="42">SUM(H214/G214*100)</f>
        <v>41.101029970824861</v>
      </c>
    </row>
    <row r="215" spans="1:10" ht="20.25">
      <c r="A215" s="46" t="s">
        <v>433</v>
      </c>
      <c r="B215" s="40" t="s">
        <v>434</v>
      </c>
      <c r="C215" s="49">
        <f>SUM(C216+C218+C234+C240)</f>
        <v>53410.400000000001</v>
      </c>
      <c r="D215" s="49">
        <f>SUM(D216+D218+D234+D240)</f>
        <v>62242.118999999999</v>
      </c>
      <c r="E215" s="27">
        <f>SUM(D215-C215)</f>
        <v>8831.7189999999973</v>
      </c>
      <c r="F215" s="26">
        <f>SUM(D215/C215*100)</f>
        <v>116.53557921303717</v>
      </c>
      <c r="G215" s="49">
        <f>SUM(G216+G218+G234+G240)</f>
        <v>2961</v>
      </c>
      <c r="H215" s="49">
        <f>SUM(H216+H218+H234+H240)</f>
        <v>101925.93799999999</v>
      </c>
      <c r="I215" s="27">
        <f>SUM(H215-G215)</f>
        <v>98964.937999999995</v>
      </c>
      <c r="J215" s="26" t="s">
        <v>475</v>
      </c>
    </row>
    <row r="216" spans="1:10" ht="20.25">
      <c r="A216" s="46" t="s">
        <v>428</v>
      </c>
      <c r="B216" s="40" t="s">
        <v>427</v>
      </c>
      <c r="C216" s="96"/>
      <c r="D216" s="49"/>
      <c r="E216" s="27"/>
      <c r="F216" s="26"/>
      <c r="G216" s="49"/>
      <c r="H216" s="49"/>
      <c r="I216" s="27"/>
      <c r="J216" s="28"/>
    </row>
    <row r="217" spans="1:10" ht="20.25">
      <c r="A217" s="82" t="s">
        <v>429</v>
      </c>
      <c r="B217" s="43" t="s">
        <v>430</v>
      </c>
      <c r="C217" s="87"/>
      <c r="D217" s="7"/>
      <c r="E217" s="8"/>
      <c r="F217" s="9"/>
      <c r="G217" s="49"/>
      <c r="H217" s="49"/>
      <c r="I217" s="27"/>
      <c r="J217" s="28"/>
    </row>
    <row r="218" spans="1:10" ht="25.5" customHeight="1">
      <c r="A218" s="39" t="s">
        <v>98</v>
      </c>
      <c r="B218" s="40" t="s">
        <v>162</v>
      </c>
      <c r="C218" s="27"/>
      <c r="D218" s="27"/>
      <c r="E218" s="27"/>
      <c r="F218" s="28"/>
      <c r="G218" s="27">
        <f>G219+G220+G226+G227+G228+G230+G229+G232+G231</f>
        <v>1461</v>
      </c>
      <c r="H218" s="27">
        <f>H219+H220+H226+H227+H228+H230+H229+H232+H231</f>
        <v>375.02499999999998</v>
      </c>
      <c r="I218" s="27">
        <f t="shared" ref="I218" si="43">SUM(H218-G218)</f>
        <v>-1085.9749999999999</v>
      </c>
      <c r="J218" s="28">
        <f t="shared" ref="J218" si="44">SUM(H218/G218*100)</f>
        <v>25.669062286105405</v>
      </c>
    </row>
    <row r="219" spans="1:10" ht="21" customHeight="1">
      <c r="A219" s="72">
        <v>7310</v>
      </c>
      <c r="B219" s="72" t="s">
        <v>163</v>
      </c>
      <c r="C219" s="7"/>
      <c r="D219" s="7"/>
      <c r="E219" s="8"/>
      <c r="F219" s="45"/>
      <c r="G219" s="7"/>
      <c r="H219" s="88"/>
      <c r="I219" s="8"/>
      <c r="J219" s="10"/>
    </row>
    <row r="220" spans="1:10" ht="21" customHeight="1">
      <c r="A220" s="72">
        <v>7320</v>
      </c>
      <c r="B220" s="30" t="s">
        <v>168</v>
      </c>
      <c r="C220" s="8"/>
      <c r="D220" s="8"/>
      <c r="E220" s="8"/>
      <c r="F220" s="45"/>
      <c r="G220" s="7">
        <f>G221+G222+G223+G224+G225</f>
        <v>1461</v>
      </c>
      <c r="H220" s="7"/>
      <c r="I220" s="8">
        <f t="shared" ref="I220" si="45">SUM(H220-G220)</f>
        <v>-1461</v>
      </c>
      <c r="J220" s="10">
        <f t="shared" ref="J220" si="46">SUM(H220/G220*100)</f>
        <v>0</v>
      </c>
    </row>
    <row r="221" spans="1:10" ht="21" customHeight="1">
      <c r="A221" s="72">
        <v>7321</v>
      </c>
      <c r="B221" s="72" t="s">
        <v>164</v>
      </c>
      <c r="C221" s="33"/>
      <c r="D221" s="7"/>
      <c r="E221" s="8"/>
      <c r="F221" s="45"/>
      <c r="G221" s="7"/>
      <c r="H221" s="7"/>
      <c r="I221" s="8"/>
      <c r="J221" s="10"/>
    </row>
    <row r="222" spans="1:10" ht="21" customHeight="1">
      <c r="A222" s="72">
        <v>7322</v>
      </c>
      <c r="B222" s="43" t="s">
        <v>165</v>
      </c>
      <c r="C222" s="33"/>
      <c r="D222" s="7"/>
      <c r="E222" s="8"/>
      <c r="F222" s="45"/>
      <c r="G222" s="7"/>
      <c r="H222" s="7"/>
      <c r="I222" s="8"/>
      <c r="J222" s="10"/>
    </row>
    <row r="223" spans="1:10" ht="21" customHeight="1">
      <c r="A223" s="72">
        <v>7323</v>
      </c>
      <c r="B223" s="43" t="s">
        <v>228</v>
      </c>
      <c r="C223" s="33"/>
      <c r="D223" s="7"/>
      <c r="E223" s="8"/>
      <c r="F223" s="45"/>
      <c r="G223" s="7"/>
      <c r="H223" s="7"/>
      <c r="I223" s="8"/>
      <c r="J223" s="10"/>
    </row>
    <row r="224" spans="1:10" ht="21" customHeight="1">
      <c r="A224" s="72">
        <v>7324</v>
      </c>
      <c r="B224" s="43" t="s">
        <v>166</v>
      </c>
      <c r="C224" s="33"/>
      <c r="D224" s="7"/>
      <c r="E224" s="8"/>
      <c r="F224" s="45"/>
      <c r="G224" s="7"/>
      <c r="H224" s="7"/>
      <c r="I224" s="8"/>
      <c r="J224" s="10"/>
    </row>
    <row r="225" spans="1:10" ht="21" customHeight="1">
      <c r="A225" s="72">
        <v>7325</v>
      </c>
      <c r="B225" s="43" t="s">
        <v>167</v>
      </c>
      <c r="C225" s="33"/>
      <c r="D225" s="7"/>
      <c r="E225" s="8"/>
      <c r="F225" s="45"/>
      <c r="G225" s="7">
        <v>1461</v>
      </c>
      <c r="H225" s="7"/>
      <c r="I225" s="8">
        <f t="shared" ref="I225" si="47">SUM(H225-G225)</f>
        <v>-1461</v>
      </c>
      <c r="J225" s="10">
        <f t="shared" ref="J225" si="48">SUM(H225/G225*100)</f>
        <v>0</v>
      </c>
    </row>
    <row r="226" spans="1:10" ht="21" customHeight="1">
      <c r="A226" s="72">
        <v>7330</v>
      </c>
      <c r="B226" s="43" t="s">
        <v>250</v>
      </c>
      <c r="C226" s="7"/>
      <c r="D226" s="7"/>
      <c r="E226" s="8"/>
      <c r="F226" s="45"/>
      <c r="G226" s="7"/>
      <c r="H226" s="7"/>
      <c r="I226" s="8"/>
      <c r="J226" s="10"/>
    </row>
    <row r="227" spans="1:10" ht="21" customHeight="1">
      <c r="A227" s="72">
        <v>7340</v>
      </c>
      <c r="B227" s="43" t="s">
        <v>251</v>
      </c>
      <c r="C227" s="7"/>
      <c r="D227" s="7"/>
      <c r="E227" s="8"/>
      <c r="F227" s="45"/>
      <c r="G227" s="7"/>
      <c r="H227" s="7"/>
      <c r="I227" s="8"/>
      <c r="J227" s="10"/>
    </row>
    <row r="228" spans="1:10" ht="20.25" customHeight="1">
      <c r="A228" s="13" t="s">
        <v>169</v>
      </c>
      <c r="B228" s="16" t="s">
        <v>170</v>
      </c>
      <c r="C228" s="7"/>
      <c r="D228" s="7"/>
      <c r="E228" s="8"/>
      <c r="F228" s="45"/>
      <c r="G228" s="7"/>
      <c r="H228" s="7"/>
      <c r="I228" s="8"/>
      <c r="J228" s="10"/>
    </row>
    <row r="229" spans="1:10" ht="20.25" customHeight="1">
      <c r="A229" s="13" t="s">
        <v>261</v>
      </c>
      <c r="B229" s="16" t="s">
        <v>262</v>
      </c>
      <c r="C229" s="7"/>
      <c r="D229" s="7"/>
      <c r="E229" s="8"/>
      <c r="F229" s="45"/>
      <c r="G229" s="7"/>
      <c r="H229" s="7"/>
      <c r="I229" s="8"/>
      <c r="J229" s="10"/>
    </row>
    <row r="230" spans="1:10" ht="42" customHeight="1">
      <c r="A230" s="13" t="s">
        <v>237</v>
      </c>
      <c r="B230" s="16" t="s">
        <v>236</v>
      </c>
      <c r="C230" s="52"/>
      <c r="D230" s="52"/>
      <c r="E230" s="8"/>
      <c r="F230" s="45"/>
      <c r="G230" s="7"/>
      <c r="H230" s="7"/>
      <c r="I230" s="8"/>
      <c r="J230" s="10"/>
    </row>
    <row r="231" spans="1:10" ht="42" customHeight="1">
      <c r="A231" s="13" t="s">
        <v>263</v>
      </c>
      <c r="B231" s="16" t="s">
        <v>264</v>
      </c>
      <c r="C231" s="52"/>
      <c r="D231" s="52"/>
      <c r="E231" s="8"/>
      <c r="F231" s="45"/>
      <c r="G231" s="7"/>
      <c r="H231" s="7"/>
      <c r="I231" s="8"/>
      <c r="J231" s="10"/>
    </row>
    <row r="232" spans="1:10" ht="18" customHeight="1">
      <c r="A232" s="13" t="s">
        <v>182</v>
      </c>
      <c r="B232" s="16" t="s">
        <v>183</v>
      </c>
      <c r="C232" s="88"/>
      <c r="D232" s="88"/>
      <c r="E232" s="8"/>
      <c r="F232" s="10"/>
      <c r="G232" s="7"/>
      <c r="H232" s="7">
        <v>375.02499999999998</v>
      </c>
      <c r="I232" s="8">
        <f t="shared" ref="I232" si="49">SUM(H232-G232)</f>
        <v>375.02499999999998</v>
      </c>
      <c r="J232" s="10"/>
    </row>
    <row r="233" spans="1:10" ht="18" customHeight="1">
      <c r="A233" s="13" t="s">
        <v>421</v>
      </c>
      <c r="B233" s="16" t="s">
        <v>422</v>
      </c>
      <c r="C233" s="88"/>
      <c r="D233" s="88"/>
      <c r="E233" s="8"/>
      <c r="F233" s="45"/>
      <c r="G233" s="88"/>
      <c r="H233" s="88"/>
      <c r="I233" s="8"/>
      <c r="J233" s="10"/>
    </row>
    <row r="234" spans="1:10" ht="20.25">
      <c r="A234" s="75" t="s">
        <v>105</v>
      </c>
      <c r="B234" s="40" t="s">
        <v>171</v>
      </c>
      <c r="C234" s="27">
        <f>SUM(C235+C237)</f>
        <v>52590.650999999998</v>
      </c>
      <c r="D234" s="27">
        <f>SUM(D235+D237)</f>
        <v>61212.841</v>
      </c>
      <c r="E234" s="27">
        <f>SUM(D234-C234)</f>
        <v>8622.1900000000023</v>
      </c>
      <c r="F234" s="26">
        <f>SUM(D234/C234*100)</f>
        <v>116.39491019040629</v>
      </c>
      <c r="G234" s="27"/>
      <c r="H234" s="27"/>
      <c r="I234" s="27"/>
      <c r="J234" s="28"/>
    </row>
    <row r="235" spans="1:10">
      <c r="A235" s="74">
        <v>7420</v>
      </c>
      <c r="B235" s="43" t="s">
        <v>175</v>
      </c>
      <c r="C235" s="8">
        <f>C236</f>
        <v>47602.17</v>
      </c>
      <c r="D235" s="8">
        <f>D236</f>
        <v>55221.455000000002</v>
      </c>
      <c r="E235" s="8">
        <f>SUM(D235-C235)</f>
        <v>7619.2850000000035</v>
      </c>
      <c r="F235" s="9">
        <f>SUM(D235/C235*100)</f>
        <v>116.00617156738863</v>
      </c>
      <c r="G235" s="8"/>
      <c r="H235" s="8"/>
      <c r="I235" s="8"/>
      <c r="J235" s="10"/>
    </row>
    <row r="236" spans="1:10">
      <c r="A236" s="76" t="s">
        <v>174</v>
      </c>
      <c r="B236" s="43" t="s">
        <v>104</v>
      </c>
      <c r="C236" s="8">
        <v>47602.17</v>
      </c>
      <c r="D236" s="7">
        <v>55221.455000000002</v>
      </c>
      <c r="E236" s="8">
        <f>SUM(D236-C236)</f>
        <v>7619.2850000000035</v>
      </c>
      <c r="F236" s="9">
        <f>SUM(D236/C236*100)</f>
        <v>116.00617156738863</v>
      </c>
      <c r="G236" s="8"/>
      <c r="H236" s="8"/>
      <c r="I236" s="8"/>
      <c r="J236" s="10"/>
    </row>
    <row r="237" spans="1:10">
      <c r="A237" s="72">
        <v>7460</v>
      </c>
      <c r="B237" s="43" t="s">
        <v>172</v>
      </c>
      <c r="C237" s="88">
        <f>C238</f>
        <v>4988.4809999999998</v>
      </c>
      <c r="D237" s="88">
        <f>D238</f>
        <v>5991.3860000000004</v>
      </c>
      <c r="E237" s="8">
        <f>SUM(D237-C237)</f>
        <v>1002.9050000000007</v>
      </c>
      <c r="F237" s="9">
        <f>SUM(D237/C237*100)</f>
        <v>120.1044165548591</v>
      </c>
      <c r="G237" s="88"/>
      <c r="H237" s="88"/>
      <c r="I237" s="8"/>
      <c r="J237" s="10"/>
    </row>
    <row r="238" spans="1:10" ht="37.5">
      <c r="A238" s="72">
        <v>7461</v>
      </c>
      <c r="B238" s="43" t="s">
        <v>173</v>
      </c>
      <c r="C238" s="7">
        <v>4988.4809999999998</v>
      </c>
      <c r="D238" s="7">
        <v>5991.3860000000004</v>
      </c>
      <c r="E238" s="8">
        <f>SUM(D238-C238)</f>
        <v>1002.9050000000007</v>
      </c>
      <c r="F238" s="9">
        <f>SUM(D238/C238*100)</f>
        <v>120.1044165548591</v>
      </c>
      <c r="G238" s="7"/>
      <c r="H238" s="7"/>
      <c r="I238" s="8"/>
      <c r="J238" s="10"/>
    </row>
    <row r="239" spans="1:10" ht="37.5">
      <c r="A239" s="13" t="s">
        <v>254</v>
      </c>
      <c r="B239" s="84" t="s">
        <v>255</v>
      </c>
      <c r="C239" s="27"/>
      <c r="D239" s="27"/>
      <c r="E239" s="8"/>
      <c r="F239" s="56"/>
      <c r="G239" s="8"/>
      <c r="H239" s="8"/>
      <c r="I239" s="8"/>
      <c r="J239" s="10"/>
    </row>
    <row r="240" spans="1:10" ht="20.25">
      <c r="A240" s="77" t="s">
        <v>112</v>
      </c>
      <c r="B240" s="42" t="s">
        <v>176</v>
      </c>
      <c r="C240" s="49">
        <f>SUM(C241:C247)</f>
        <v>819.74900000000002</v>
      </c>
      <c r="D240" s="49">
        <f>SUM(D241:D247)</f>
        <v>1029.278</v>
      </c>
      <c r="E240" s="27">
        <f>SUM(D240-C240)</f>
        <v>209.529</v>
      </c>
      <c r="F240" s="26">
        <f>SUM(D240/C240*100)</f>
        <v>125.56014096997983</v>
      </c>
      <c r="G240" s="49">
        <f>SUM(G241:G247)</f>
        <v>1500</v>
      </c>
      <c r="H240" s="49">
        <f>SUM(H241:H247)</f>
        <v>101550.913</v>
      </c>
      <c r="I240" s="27">
        <f t="shared" ref="I240" si="50">SUM(H240-G240)</f>
        <v>100050.913</v>
      </c>
      <c r="J240" s="26" t="s">
        <v>476</v>
      </c>
    </row>
    <row r="241" spans="1:10">
      <c r="A241" s="78" t="s">
        <v>229</v>
      </c>
      <c r="B241" s="21" t="s">
        <v>111</v>
      </c>
      <c r="C241" s="7"/>
      <c r="D241" s="83"/>
      <c r="E241" s="8"/>
      <c r="F241" s="9"/>
      <c r="G241" s="7"/>
      <c r="H241" s="7"/>
      <c r="I241" s="8"/>
      <c r="J241" s="10"/>
    </row>
    <row r="242" spans="1:10">
      <c r="A242" s="78" t="s">
        <v>270</v>
      </c>
      <c r="B242" s="93" t="s">
        <v>271</v>
      </c>
      <c r="C242" s="7"/>
      <c r="D242" s="83"/>
      <c r="E242" s="8"/>
      <c r="F242" s="9"/>
      <c r="G242" s="7"/>
      <c r="H242" s="7"/>
      <c r="I242" s="8"/>
      <c r="J242" s="10"/>
    </row>
    <row r="243" spans="1:10">
      <c r="A243" s="78" t="s">
        <v>177</v>
      </c>
      <c r="B243" s="21" t="s">
        <v>109</v>
      </c>
      <c r="C243" s="7"/>
      <c r="D243" s="83"/>
      <c r="E243" s="8"/>
      <c r="F243" s="9"/>
      <c r="G243" s="7"/>
      <c r="H243" s="88"/>
      <c r="I243" s="8"/>
      <c r="J243" s="10"/>
    </row>
    <row r="244" spans="1:10">
      <c r="A244" s="78" t="s">
        <v>241</v>
      </c>
      <c r="B244" s="21" t="s">
        <v>242</v>
      </c>
      <c r="C244" s="81"/>
      <c r="D244" s="81"/>
      <c r="E244" s="8"/>
      <c r="F244" s="45"/>
      <c r="G244" s="7"/>
      <c r="H244" s="7"/>
      <c r="I244" s="8"/>
      <c r="J244" s="10"/>
    </row>
    <row r="245" spans="1:10">
      <c r="A245" s="13" t="s">
        <v>178</v>
      </c>
      <c r="B245" s="21" t="s">
        <v>106</v>
      </c>
      <c r="C245" s="7"/>
      <c r="D245" s="7"/>
      <c r="E245" s="8"/>
      <c r="F245" s="45"/>
      <c r="G245" s="7">
        <f>300+1200</f>
        <v>1500</v>
      </c>
      <c r="H245" s="7">
        <v>101550.913</v>
      </c>
      <c r="I245" s="8">
        <f t="shared" ref="I245" si="51">SUM(H245-G245)</f>
        <v>100050.913</v>
      </c>
      <c r="J245" s="9" t="s">
        <v>476</v>
      </c>
    </row>
    <row r="246" spans="1:10">
      <c r="A246" s="13" t="s">
        <v>219</v>
      </c>
      <c r="B246" s="21" t="s">
        <v>226</v>
      </c>
      <c r="C246" s="7"/>
      <c r="D246" s="83"/>
      <c r="E246" s="8"/>
      <c r="F246" s="9"/>
      <c r="G246" s="7"/>
      <c r="H246" s="7"/>
      <c r="I246" s="8"/>
      <c r="J246" s="10"/>
    </row>
    <row r="247" spans="1:10">
      <c r="A247" s="13" t="s">
        <v>180</v>
      </c>
      <c r="B247" s="79" t="s">
        <v>179</v>
      </c>
      <c r="C247" s="7">
        <f>C248+C249</f>
        <v>819.74900000000002</v>
      </c>
      <c r="D247" s="7">
        <f>D248+D249</f>
        <v>1029.278</v>
      </c>
      <c r="E247" s="8">
        <f>SUM(D247-C247)</f>
        <v>209.529</v>
      </c>
      <c r="F247" s="9">
        <f>SUM(D247/C247*100)</f>
        <v>125.56014096997983</v>
      </c>
      <c r="G247" s="7"/>
      <c r="H247" s="7"/>
      <c r="I247" s="8"/>
      <c r="J247" s="10"/>
    </row>
    <row r="248" spans="1:10" ht="75">
      <c r="A248" s="13" t="s">
        <v>267</v>
      </c>
      <c r="B248" s="43" t="s">
        <v>268</v>
      </c>
      <c r="C248" s="7"/>
      <c r="D248" s="7"/>
      <c r="E248" s="7"/>
      <c r="F248" s="9"/>
      <c r="G248" s="7"/>
      <c r="H248" s="88"/>
      <c r="I248" s="8"/>
      <c r="J248" s="10"/>
    </row>
    <row r="249" spans="1:10">
      <c r="A249" s="13" t="s">
        <v>181</v>
      </c>
      <c r="B249" s="43" t="s">
        <v>110</v>
      </c>
      <c r="C249" s="7">
        <f>422.749+389+8</f>
        <v>819.74900000000002</v>
      </c>
      <c r="D249" s="83">
        <f>716.915+312.363</f>
        <v>1029.278</v>
      </c>
      <c r="E249" s="8">
        <f>SUM(D249-C249)</f>
        <v>209.529</v>
      </c>
      <c r="F249" s="9">
        <f>SUM(D249/C249*100)</f>
        <v>125.56014096997983</v>
      </c>
      <c r="G249" s="7"/>
      <c r="H249" s="7"/>
      <c r="I249" s="8"/>
      <c r="J249" s="10"/>
    </row>
    <row r="250" spans="1:10" ht="21.75" customHeight="1">
      <c r="A250" s="46" t="s">
        <v>99</v>
      </c>
      <c r="B250" s="40" t="s">
        <v>197</v>
      </c>
      <c r="C250" s="49">
        <f>SUM(C251)+C254+C260+C261</f>
        <v>4238.0559999999996</v>
      </c>
      <c r="D250" s="49">
        <f>SUM(D251)+D254+D260+D261</f>
        <v>9764.9940000000006</v>
      </c>
      <c r="E250" s="27">
        <f>SUM(D250-C250)</f>
        <v>5526.938000000001</v>
      </c>
      <c r="F250" s="26" t="s">
        <v>489</v>
      </c>
      <c r="G250" s="49">
        <f>SUM(G251)+G254+G258+G261</f>
        <v>13.79</v>
      </c>
      <c r="H250" s="49">
        <f>SUM(H251)+H254+H258+H261</f>
        <v>33158.955000000002</v>
      </c>
      <c r="I250" s="27">
        <f t="shared" ref="I250:I252" si="52">SUM(H250-G250)</f>
        <v>33145.165000000001</v>
      </c>
      <c r="J250" s="26" t="s">
        <v>477</v>
      </c>
    </row>
    <row r="251" spans="1:10" ht="50.25" customHeight="1">
      <c r="A251" s="41" t="s">
        <v>184</v>
      </c>
      <c r="B251" s="42" t="s">
        <v>185</v>
      </c>
      <c r="C251" s="49">
        <f>SUM(C252:C253)</f>
        <v>2428.8979999999997</v>
      </c>
      <c r="D251" s="49">
        <f>SUM(D252:D253)</f>
        <v>5110.4500000000007</v>
      </c>
      <c r="E251" s="27">
        <f>SUM(D251-C251)</f>
        <v>2681.552000000001</v>
      </c>
      <c r="F251" s="26" t="s">
        <v>490</v>
      </c>
      <c r="G251" s="49">
        <f>SUM(G252:G253)</f>
        <v>13.79</v>
      </c>
      <c r="H251" s="49">
        <f>SUM(H252:H253)</f>
        <v>22010.564999999999</v>
      </c>
      <c r="I251" s="27">
        <f t="shared" si="52"/>
        <v>21996.774999999998</v>
      </c>
      <c r="J251" s="26" t="s">
        <v>478</v>
      </c>
    </row>
    <row r="252" spans="1:10">
      <c r="A252" s="13" t="s">
        <v>186</v>
      </c>
      <c r="B252" s="43" t="s">
        <v>187</v>
      </c>
      <c r="C252" s="7">
        <v>2428.6709999999998</v>
      </c>
      <c r="D252" s="83">
        <f>1472.188+3638.262</f>
        <v>5110.4500000000007</v>
      </c>
      <c r="E252" s="8">
        <f>SUM(D252-C252)</f>
        <v>2681.7790000000009</v>
      </c>
      <c r="F252" s="9" t="s">
        <v>490</v>
      </c>
      <c r="G252" s="7">
        <v>13.79</v>
      </c>
      <c r="H252" s="7">
        <v>22010.564999999999</v>
      </c>
      <c r="I252" s="8">
        <f t="shared" si="52"/>
        <v>21996.774999999998</v>
      </c>
      <c r="J252" s="9" t="s">
        <v>478</v>
      </c>
    </row>
    <row r="253" spans="1:10">
      <c r="A253" s="13" t="s">
        <v>100</v>
      </c>
      <c r="B253" s="43" t="s">
        <v>188</v>
      </c>
      <c r="C253" s="7">
        <v>0.22700000000000001</v>
      </c>
      <c r="D253" s="83"/>
      <c r="E253" s="8">
        <f t="shared" ref="E253" si="53">D253-C253</f>
        <v>-0.22700000000000001</v>
      </c>
      <c r="F253" s="9"/>
      <c r="G253" s="7"/>
      <c r="H253" s="7"/>
      <c r="I253" s="8"/>
      <c r="J253" s="10"/>
    </row>
    <row r="254" spans="1:10">
      <c r="A254" s="47" t="s">
        <v>193</v>
      </c>
      <c r="B254" s="48" t="s">
        <v>198</v>
      </c>
      <c r="C254" s="49">
        <f>SUM(C255:C257)</f>
        <v>516.48099999999999</v>
      </c>
      <c r="D254" s="49">
        <f>SUM(D255:D257)</f>
        <v>4654.5439999999999</v>
      </c>
      <c r="E254" s="27">
        <f>SUM(D254-C254)</f>
        <v>4138.0630000000001</v>
      </c>
      <c r="F254" s="26" t="s">
        <v>491</v>
      </c>
      <c r="G254" s="49">
        <f>SUM(G255:G257)</f>
        <v>0</v>
      </c>
      <c r="H254" s="49">
        <f>SUM(H255:H257)</f>
        <v>11148.39</v>
      </c>
      <c r="I254" s="27">
        <f t="shared" ref="I254" si="54">SUM(H254-G254)</f>
        <v>11148.39</v>
      </c>
      <c r="J254" s="28"/>
    </row>
    <row r="255" spans="1:10">
      <c r="A255" s="13" t="s">
        <v>194</v>
      </c>
      <c r="B255" s="43" t="s">
        <v>212</v>
      </c>
      <c r="C255" s="50"/>
      <c r="D255" s="83"/>
      <c r="E255" s="8"/>
      <c r="F255" s="9"/>
      <c r="G255" s="7"/>
      <c r="H255" s="7"/>
      <c r="I255" s="8"/>
      <c r="J255" s="10"/>
    </row>
    <row r="256" spans="1:10">
      <c r="A256" s="13" t="s">
        <v>195</v>
      </c>
      <c r="B256" s="43" t="s">
        <v>199</v>
      </c>
      <c r="C256" s="50">
        <v>516.48099999999999</v>
      </c>
      <c r="D256" s="89"/>
      <c r="E256" s="8">
        <f>SUM(D256-C256)</f>
        <v>-516.48099999999999</v>
      </c>
      <c r="F256" s="9">
        <f>SUM(D256/C256*100)</f>
        <v>0</v>
      </c>
      <c r="G256" s="7"/>
      <c r="H256" s="7"/>
      <c r="I256" s="8"/>
      <c r="J256" s="10"/>
    </row>
    <row r="257" spans="1:11" ht="16.5" customHeight="1">
      <c r="A257" s="13" t="s">
        <v>425</v>
      </c>
      <c r="B257" s="90" t="s">
        <v>431</v>
      </c>
      <c r="C257" s="90"/>
      <c r="D257" s="89">
        <v>4654.5439999999999</v>
      </c>
      <c r="E257" s="8">
        <f>SUM(D257-C257)</f>
        <v>4654.5439999999999</v>
      </c>
      <c r="F257" s="9"/>
      <c r="G257" s="7"/>
      <c r="H257" s="88">
        <v>11148.39</v>
      </c>
      <c r="I257" s="8">
        <f t="shared" ref="I257" si="55">SUM(H257-G257)</f>
        <v>11148.39</v>
      </c>
      <c r="J257" s="9"/>
    </row>
    <row r="258" spans="1:11">
      <c r="A258" s="47" t="s">
        <v>220</v>
      </c>
      <c r="B258" s="48" t="s">
        <v>224</v>
      </c>
      <c r="C258" s="49"/>
      <c r="D258" s="49"/>
      <c r="E258" s="8"/>
      <c r="F258" s="26"/>
      <c r="G258" s="27"/>
      <c r="H258" s="27"/>
      <c r="I258" s="27"/>
      <c r="J258" s="28"/>
    </row>
    <row r="259" spans="1:11">
      <c r="A259" s="13" t="s">
        <v>221</v>
      </c>
      <c r="B259" s="43" t="s">
        <v>223</v>
      </c>
      <c r="C259" s="7"/>
      <c r="D259" s="7"/>
      <c r="E259" s="8"/>
      <c r="F259" s="9"/>
      <c r="G259" s="7"/>
      <c r="H259" s="88"/>
      <c r="I259" s="8"/>
      <c r="J259" s="28"/>
    </row>
    <row r="260" spans="1:11">
      <c r="A260" s="47" t="s">
        <v>414</v>
      </c>
      <c r="B260" s="48" t="s">
        <v>415</v>
      </c>
      <c r="C260" s="49"/>
      <c r="D260" s="91"/>
      <c r="E260" s="27"/>
      <c r="F260" s="26"/>
      <c r="G260" s="7"/>
      <c r="H260" s="7"/>
      <c r="I260" s="8"/>
      <c r="J260" s="10"/>
    </row>
    <row r="261" spans="1:11">
      <c r="A261" s="47" t="s">
        <v>308</v>
      </c>
      <c r="B261" s="48" t="s">
        <v>309</v>
      </c>
      <c r="C261" s="49">
        <f>SUM(C262)</f>
        <v>1292.6769999999999</v>
      </c>
      <c r="D261" s="49">
        <f>SUM(D262)</f>
        <v>0</v>
      </c>
      <c r="E261" s="27">
        <f>SUM(D261-C261)</f>
        <v>-1292.6769999999999</v>
      </c>
      <c r="F261" s="26">
        <f t="shared" ref="F261:F266" si="56">SUM(D261/C261*100)</f>
        <v>0</v>
      </c>
      <c r="G261" s="49"/>
      <c r="H261" s="49"/>
      <c r="I261" s="27"/>
      <c r="J261" s="26"/>
    </row>
    <row r="262" spans="1:11">
      <c r="A262" s="13" t="s">
        <v>310</v>
      </c>
      <c r="B262" s="23" t="s">
        <v>311</v>
      </c>
      <c r="C262" s="7">
        <f>SUM(C263)</f>
        <v>1292.6769999999999</v>
      </c>
      <c r="D262" s="7"/>
      <c r="E262" s="8">
        <f>SUM(D262-C262)</f>
        <v>-1292.6769999999999</v>
      </c>
      <c r="F262" s="9">
        <f t="shared" si="56"/>
        <v>0</v>
      </c>
      <c r="G262" s="7"/>
      <c r="H262" s="7"/>
      <c r="I262" s="8"/>
      <c r="J262" s="9"/>
    </row>
    <row r="263" spans="1:11">
      <c r="A263" s="19" t="s">
        <v>426</v>
      </c>
      <c r="B263" s="90" t="s">
        <v>432</v>
      </c>
      <c r="C263" s="92">
        <v>1292.6769999999999</v>
      </c>
      <c r="D263" s="83"/>
      <c r="E263" s="8">
        <f>SUM(D263-C263)</f>
        <v>-1292.6769999999999</v>
      </c>
      <c r="F263" s="9">
        <f t="shared" si="56"/>
        <v>0</v>
      </c>
      <c r="G263" s="8"/>
      <c r="H263" s="88"/>
      <c r="I263" s="8"/>
      <c r="J263" s="9"/>
    </row>
    <row r="264" spans="1:11" ht="20.25">
      <c r="A264" s="25"/>
      <c r="B264" s="53" t="s">
        <v>17</v>
      </c>
      <c r="C264" s="80">
        <f>C87+C90+C125+C138+C178+C184+C197+C215+C250</f>
        <v>826382.04299999983</v>
      </c>
      <c r="D264" s="80">
        <f>D87+D90+D125+D138+D178+D184+D197+D215+D250</f>
        <v>720415.49399999995</v>
      </c>
      <c r="E264" s="27">
        <f>SUM(D264-C264)</f>
        <v>-105966.54899999988</v>
      </c>
      <c r="F264" s="26">
        <f t="shared" si="56"/>
        <v>87.177050869194659</v>
      </c>
      <c r="G264" s="80">
        <f>G87+G90+G125+G138+G178+G184+G197+G215+G250</f>
        <v>15191.664999999999</v>
      </c>
      <c r="H264" s="80">
        <f>H87+H90+H125+H138+H178+H184+H197+H215+H250</f>
        <v>205094.69</v>
      </c>
      <c r="I264" s="27">
        <f t="shared" ref="I264" si="57">SUM(H264-G264)</f>
        <v>189903.02499999999</v>
      </c>
      <c r="J264" s="26" t="s">
        <v>479</v>
      </c>
      <c r="K264" s="95"/>
    </row>
    <row r="265" spans="1:11" ht="20.25">
      <c r="A265" s="25"/>
      <c r="B265" s="53" t="s">
        <v>15</v>
      </c>
      <c r="C265" s="80">
        <f>SUM(C266:C268)</f>
        <v>20065.666000000001</v>
      </c>
      <c r="D265" s="80">
        <f>SUM(D266:D268)</f>
        <v>10000</v>
      </c>
      <c r="E265" s="27">
        <f t="shared" ref="E265:E271" si="58">SUM(D265-C265)</f>
        <v>-10065.666000000001</v>
      </c>
      <c r="F265" s="26">
        <f t="shared" si="56"/>
        <v>49.836372239027597</v>
      </c>
      <c r="G265" s="80"/>
      <c r="H265" s="80"/>
      <c r="I265" s="27"/>
      <c r="J265" s="28"/>
    </row>
    <row r="266" spans="1:11">
      <c r="A266" s="13" t="s">
        <v>196</v>
      </c>
      <c r="B266" s="16" t="s">
        <v>30</v>
      </c>
      <c r="C266" s="50">
        <v>20065.666000000001</v>
      </c>
      <c r="D266" s="83"/>
      <c r="E266" s="8">
        <f t="shared" si="58"/>
        <v>-20065.666000000001</v>
      </c>
      <c r="F266" s="9">
        <f t="shared" si="56"/>
        <v>0</v>
      </c>
      <c r="G266" s="80"/>
      <c r="H266" s="80"/>
      <c r="I266" s="8"/>
      <c r="J266" s="10"/>
    </row>
    <row r="267" spans="1:11">
      <c r="A267" s="29" t="s">
        <v>230</v>
      </c>
      <c r="B267" s="23" t="s">
        <v>225</v>
      </c>
      <c r="C267" s="8"/>
      <c r="D267" s="83">
        <v>10000</v>
      </c>
      <c r="E267" s="8">
        <f t="shared" si="58"/>
        <v>10000</v>
      </c>
      <c r="F267" s="9"/>
      <c r="G267" s="8"/>
      <c r="H267" s="8"/>
      <c r="I267" s="8"/>
      <c r="J267" s="10"/>
    </row>
    <row r="268" spans="1:11" ht="37.5">
      <c r="A268" s="29" t="s">
        <v>247</v>
      </c>
      <c r="B268" s="21" t="s">
        <v>248</v>
      </c>
      <c r="C268" s="44"/>
      <c r="D268" s="7"/>
      <c r="E268" s="8"/>
      <c r="F268" s="9"/>
      <c r="G268" s="8"/>
      <c r="H268" s="8"/>
      <c r="I268" s="8"/>
      <c r="J268" s="10"/>
    </row>
    <row r="269" spans="1:11" ht="20.25">
      <c r="A269" s="11"/>
      <c r="B269" s="54" t="s">
        <v>19</v>
      </c>
      <c r="C269" s="49">
        <f>C264+C265</f>
        <v>846447.7089999998</v>
      </c>
      <c r="D269" s="49">
        <f>D264+D265</f>
        <v>730415.49399999995</v>
      </c>
      <c r="E269" s="27">
        <f t="shared" si="58"/>
        <v>-116032.21499999985</v>
      </c>
      <c r="F269" s="26">
        <f>SUM(D269/C269*100)</f>
        <v>86.291862596322545</v>
      </c>
      <c r="G269" s="49">
        <f>G264+G265</f>
        <v>15191.664999999999</v>
      </c>
      <c r="H269" s="49">
        <f>H264+H265</f>
        <v>205094.69</v>
      </c>
      <c r="I269" s="27">
        <f t="shared" ref="I269" si="59">SUM(H269-G269)</f>
        <v>189903.02499999999</v>
      </c>
      <c r="J269" s="28" t="s">
        <v>479</v>
      </c>
    </row>
    <row r="270" spans="1:11" ht="20.25">
      <c r="A270" s="11"/>
      <c r="B270" s="55" t="s">
        <v>18</v>
      </c>
      <c r="C270" s="27">
        <f>SUM(C272:C273)</f>
        <v>0</v>
      </c>
      <c r="D270" s="27">
        <f>SUM(D272:D273)</f>
        <v>0</v>
      </c>
      <c r="E270" s="27">
        <f t="shared" si="58"/>
        <v>0</v>
      </c>
      <c r="F270" s="28"/>
      <c r="G270" s="27">
        <f>SUM(G272:G273)</f>
        <v>-1041.82</v>
      </c>
      <c r="H270" s="27">
        <f>SUM(H272:H273)</f>
        <v>-667.07799999999997</v>
      </c>
      <c r="I270" s="27">
        <f t="shared" ref="I270" si="60">SUM(H270-G270)</f>
        <v>374.74199999999996</v>
      </c>
      <c r="J270" s="28">
        <f t="shared" ref="J270" si="61">SUM(H270/G270*100)</f>
        <v>64.030062774759557</v>
      </c>
    </row>
    <row r="271" spans="1:11" ht="41.65" customHeight="1">
      <c r="A271" s="11" t="s">
        <v>191</v>
      </c>
      <c r="B271" s="55" t="s">
        <v>192</v>
      </c>
      <c r="C271" s="27">
        <f>SUM(C272:C273)</f>
        <v>0</v>
      </c>
      <c r="D271" s="27">
        <f>SUM(D272:D273)</f>
        <v>0</v>
      </c>
      <c r="E271" s="27">
        <f t="shared" si="58"/>
        <v>0</v>
      </c>
      <c r="F271" s="28"/>
      <c r="G271" s="27">
        <f>SUM(G272:G273)</f>
        <v>-1041.82</v>
      </c>
      <c r="H271" s="27">
        <f>SUM(H272:H273)</f>
        <v>-667.07799999999997</v>
      </c>
      <c r="I271" s="27">
        <f t="shared" ref="I271" si="62">SUM(H271-G271)</f>
        <v>374.74199999999996</v>
      </c>
      <c r="J271" s="28">
        <f t="shared" ref="J271" si="63">SUM(H271/G271*100)</f>
        <v>64.030062774759557</v>
      </c>
    </row>
    <row r="272" spans="1:11" ht="37.5">
      <c r="A272" s="13" t="s">
        <v>189</v>
      </c>
      <c r="B272" s="24" t="s">
        <v>252</v>
      </c>
      <c r="C272" s="8"/>
      <c r="D272" s="8"/>
      <c r="E272" s="8"/>
      <c r="F272" s="10"/>
      <c r="G272" s="8"/>
      <c r="H272" s="8"/>
      <c r="I272" s="8"/>
      <c r="J272" s="10"/>
    </row>
    <row r="273" spans="1:10" ht="37.5">
      <c r="A273" s="13" t="s">
        <v>190</v>
      </c>
      <c r="B273" s="24" t="s">
        <v>253</v>
      </c>
      <c r="C273" s="8"/>
      <c r="D273" s="8"/>
      <c r="E273" s="8"/>
      <c r="F273" s="9"/>
      <c r="G273" s="8">
        <v>-1041.82</v>
      </c>
      <c r="H273" s="8">
        <v>-667.07799999999997</v>
      </c>
      <c r="I273" s="8">
        <f t="shared" ref="I273:I274" si="64">SUM(H273-G273)</f>
        <v>374.74199999999996</v>
      </c>
      <c r="J273" s="10">
        <f t="shared" ref="J273" si="65">SUM(H273/G273*100)</f>
        <v>64.030062774759557</v>
      </c>
    </row>
    <row r="274" spans="1:10" ht="20.25">
      <c r="A274" s="57"/>
      <c r="B274" s="55" t="s">
        <v>16</v>
      </c>
      <c r="C274" s="49">
        <f>C269+C270</f>
        <v>846447.7089999998</v>
      </c>
      <c r="D274" s="49">
        <f>D269+D270</f>
        <v>730415.49399999995</v>
      </c>
      <c r="E274" s="27">
        <f>SUM(D274-C274)</f>
        <v>-116032.21499999985</v>
      </c>
      <c r="F274" s="26">
        <f>SUM(D274/C274*100)</f>
        <v>86.291862596322545</v>
      </c>
      <c r="G274" s="49">
        <f>G269+G270</f>
        <v>14149.844999999999</v>
      </c>
      <c r="H274" s="49">
        <f>H269+H270</f>
        <v>204427.61199999999</v>
      </c>
      <c r="I274" s="27">
        <f t="shared" si="64"/>
        <v>190277.76699999999</v>
      </c>
      <c r="J274" s="28" t="s">
        <v>480</v>
      </c>
    </row>
    <row r="275" spans="1:10" ht="20.25">
      <c r="A275" s="57"/>
      <c r="B275" s="40" t="s">
        <v>20</v>
      </c>
      <c r="C275" s="49"/>
      <c r="D275" s="49"/>
      <c r="E275" s="8"/>
      <c r="F275" s="26"/>
      <c r="G275" s="49"/>
      <c r="H275" s="49"/>
      <c r="I275" s="27"/>
      <c r="J275" s="28"/>
    </row>
    <row r="276" spans="1:10" ht="20.25">
      <c r="A276" s="58"/>
      <c r="B276" s="40" t="s">
        <v>21</v>
      </c>
      <c r="C276" s="49">
        <f>-C277</f>
        <v>296712.26299999998</v>
      </c>
      <c r="D276" s="49">
        <f>-D277</f>
        <v>591194.96600000001</v>
      </c>
      <c r="E276" s="27">
        <f>SUM(D276-C276)</f>
        <v>294482.70300000004</v>
      </c>
      <c r="F276" s="26" t="s">
        <v>484</v>
      </c>
      <c r="G276" s="49">
        <f t="shared" ref="G276:H276" si="66">-G277</f>
        <v>-386.46000000000095</v>
      </c>
      <c r="H276" s="49">
        <f t="shared" si="66"/>
        <v>-140306.41399999999</v>
      </c>
      <c r="I276" s="27">
        <f>SUM(H276-G276)</f>
        <v>-139919.954</v>
      </c>
      <c r="J276" s="28" t="s">
        <v>482</v>
      </c>
    </row>
    <row r="277" spans="1:10" ht="20.25">
      <c r="A277" s="59">
        <v>200000</v>
      </c>
      <c r="B277" s="40" t="s">
        <v>22</v>
      </c>
      <c r="C277" s="49">
        <f>SUM(C278:C281)</f>
        <v>-296712.26299999998</v>
      </c>
      <c r="D277" s="49">
        <f>SUM(D278:D281)</f>
        <v>-591194.96600000001</v>
      </c>
      <c r="E277" s="27">
        <f>SUM(D277-C277)</f>
        <v>-294482.70300000004</v>
      </c>
      <c r="F277" s="26" t="s">
        <v>484</v>
      </c>
      <c r="G277" s="49">
        <f>SUM(G278:G282)</f>
        <v>386.46000000000095</v>
      </c>
      <c r="H277" s="49">
        <f>SUM(H278:H282)</f>
        <v>140306.41399999999</v>
      </c>
      <c r="I277" s="27">
        <f>SUM(H277-G277)</f>
        <v>139919.954</v>
      </c>
      <c r="J277" s="28" t="s">
        <v>482</v>
      </c>
    </row>
    <row r="278" spans="1:10">
      <c r="A278" s="60">
        <v>203400</v>
      </c>
      <c r="B278" s="23" t="s">
        <v>23</v>
      </c>
      <c r="C278" s="88"/>
      <c r="D278" s="88"/>
      <c r="E278" s="8"/>
      <c r="F278" s="9"/>
      <c r="G278" s="94"/>
      <c r="H278" s="94"/>
      <c r="I278" s="8"/>
      <c r="J278" s="10"/>
    </row>
    <row r="279" spans="1:10">
      <c r="A279" s="61">
        <v>205000</v>
      </c>
      <c r="B279" s="21" t="s">
        <v>24</v>
      </c>
      <c r="C279" s="81">
        <v>-12831.495000000001</v>
      </c>
      <c r="D279" s="81">
        <v>-3452.2779999999998</v>
      </c>
      <c r="E279" s="8"/>
      <c r="F279" s="9"/>
      <c r="G279" s="51">
        <v>-8782.5349999999999</v>
      </c>
      <c r="H279" s="51">
        <v>1993.819</v>
      </c>
      <c r="I279" s="8">
        <f>SUM(H279-G279)</f>
        <v>10776.353999999999</v>
      </c>
      <c r="J279" s="10">
        <f>SUM(H279/G279*100)</f>
        <v>-22.702090000210646</v>
      </c>
    </row>
    <row r="280" spans="1:10">
      <c r="A280" s="61">
        <v>206000</v>
      </c>
      <c r="B280" s="21" t="s">
        <v>245</v>
      </c>
      <c r="C280" s="81"/>
      <c r="D280" s="81"/>
      <c r="E280" s="8"/>
      <c r="F280" s="9"/>
      <c r="G280" s="51"/>
      <c r="H280" s="51"/>
      <c r="I280" s="8"/>
      <c r="J280" s="10"/>
    </row>
    <row r="281" spans="1:10">
      <c r="A281" s="61">
        <v>208000</v>
      </c>
      <c r="B281" s="21" t="s">
        <v>25</v>
      </c>
      <c r="C281" s="52">
        <v>-283880.76799999998</v>
      </c>
      <c r="D281" s="52">
        <v>-587742.68799999997</v>
      </c>
      <c r="E281" s="8">
        <f>SUM(D281-C281)</f>
        <v>-303861.92</v>
      </c>
      <c r="F281" s="10" t="s">
        <v>490</v>
      </c>
      <c r="G281" s="52">
        <v>9168.9950000000008</v>
      </c>
      <c r="H281" s="52">
        <v>138312.595</v>
      </c>
      <c r="I281" s="8">
        <f>SUM(H281-G281)</f>
        <v>129143.6</v>
      </c>
      <c r="J281" s="9" t="s">
        <v>481</v>
      </c>
    </row>
    <row r="282" spans="1:10">
      <c r="A282" s="61">
        <v>300000</v>
      </c>
      <c r="B282" s="21" t="s">
        <v>416</v>
      </c>
      <c r="C282" s="52"/>
      <c r="D282" s="52"/>
      <c r="E282" s="8"/>
      <c r="F282" s="9"/>
      <c r="G282" s="52"/>
      <c r="H282" s="52"/>
      <c r="I282" s="8"/>
      <c r="J282" s="10"/>
    </row>
    <row r="283" spans="1:10" ht="20.25">
      <c r="A283" s="62">
        <v>900230</v>
      </c>
      <c r="B283" s="42" t="s">
        <v>26</v>
      </c>
      <c r="C283" s="49">
        <f>-C276</f>
        <v>-296712.26299999998</v>
      </c>
      <c r="D283" s="49">
        <f>-D276</f>
        <v>-591194.96600000001</v>
      </c>
      <c r="E283" s="27">
        <f>SUM(D283-C283)</f>
        <v>-294482.70300000004</v>
      </c>
      <c r="F283" s="26" t="s">
        <v>484</v>
      </c>
      <c r="G283" s="49">
        <f>-G276</f>
        <v>386.46000000000095</v>
      </c>
      <c r="H283" s="49">
        <f>-H276</f>
        <v>140306.41399999999</v>
      </c>
      <c r="I283" s="27">
        <f>SUM(H283-G283)</f>
        <v>139919.954</v>
      </c>
      <c r="J283" s="28" t="s">
        <v>482</v>
      </c>
    </row>
    <row r="284" spans="1:10" ht="20.25">
      <c r="A284" s="157" t="s">
        <v>441</v>
      </c>
      <c r="B284" s="157"/>
      <c r="C284" s="157"/>
      <c r="D284" s="157"/>
      <c r="E284" s="157"/>
      <c r="F284" s="157"/>
      <c r="G284" s="157"/>
      <c r="H284" s="157"/>
      <c r="I284" s="157"/>
      <c r="J284" s="157"/>
    </row>
    <row r="285" spans="1:10" ht="66.75" customHeight="1">
      <c r="A285" s="63" t="s">
        <v>2</v>
      </c>
      <c r="B285" s="64" t="s">
        <v>28</v>
      </c>
      <c r="C285" s="65" t="s">
        <v>448</v>
      </c>
      <c r="D285" s="65" t="s">
        <v>449</v>
      </c>
      <c r="E285" s="65" t="s">
        <v>31</v>
      </c>
      <c r="F285" s="66" t="s">
        <v>32</v>
      </c>
      <c r="G285" s="65" t="s">
        <v>448</v>
      </c>
      <c r="H285" s="65" t="s">
        <v>449</v>
      </c>
      <c r="I285" s="65" t="s">
        <v>31</v>
      </c>
      <c r="J285" s="66" t="s">
        <v>32</v>
      </c>
    </row>
    <row r="286" spans="1:10" ht="20.25">
      <c r="A286" s="62">
        <v>400000</v>
      </c>
      <c r="B286" s="42" t="s">
        <v>27</v>
      </c>
      <c r="C286" s="85">
        <v>81646.316999999995</v>
      </c>
      <c r="D286" s="85">
        <v>81646.316999999995</v>
      </c>
      <c r="E286" s="27">
        <f>SUM(D286-C286)</f>
        <v>0</v>
      </c>
      <c r="F286" s="67">
        <f>SUM(D286/C286*100)</f>
        <v>100</v>
      </c>
      <c r="G286" s="97"/>
      <c r="H286" s="97"/>
      <c r="I286" s="8"/>
      <c r="J286" s="68"/>
    </row>
    <row r="287" spans="1:10" ht="37.5">
      <c r="A287" s="61">
        <v>420000</v>
      </c>
      <c r="B287" s="24" t="s">
        <v>29</v>
      </c>
      <c r="C287" s="101">
        <v>81646.316999999995</v>
      </c>
      <c r="D287" s="101">
        <v>81646.316999999995</v>
      </c>
      <c r="E287" s="8">
        <f>SUM(D287-C287)</f>
        <v>0</v>
      </c>
      <c r="F287" s="68">
        <f>SUM(D287/C287*100)</f>
        <v>100</v>
      </c>
      <c r="G287" s="52"/>
      <c r="H287" s="52"/>
      <c r="I287" s="8"/>
      <c r="J287" s="68"/>
    </row>
    <row r="288" spans="1:10" ht="20.25">
      <c r="A288" s="62">
        <v>500000</v>
      </c>
      <c r="B288" s="42" t="s">
        <v>411</v>
      </c>
      <c r="C288" s="85">
        <f>SUM(C289)</f>
        <v>14009.578</v>
      </c>
      <c r="D288" s="85">
        <f>SUM(D289)</f>
        <v>14418.395</v>
      </c>
      <c r="E288" s="27">
        <f>SUM(D288-C288)</f>
        <v>408.81700000000092</v>
      </c>
      <c r="F288" s="67">
        <f>SUM(D288/C288*100)</f>
        <v>102.91812501418673</v>
      </c>
      <c r="G288" s="97"/>
      <c r="H288" s="97"/>
      <c r="I288" s="8"/>
      <c r="J288" s="68"/>
    </row>
    <row r="289" spans="1:10" ht="41.65" customHeight="1">
      <c r="A289" s="69">
        <v>510000</v>
      </c>
      <c r="B289" s="23" t="s">
        <v>412</v>
      </c>
      <c r="C289" s="101">
        <v>14009.578</v>
      </c>
      <c r="D289" s="101">
        <v>14418.395</v>
      </c>
      <c r="E289" s="8">
        <f>SUM(D289-C289)</f>
        <v>408.81700000000092</v>
      </c>
      <c r="F289" s="68">
        <f>SUM(D289/C289*100)</f>
        <v>102.91812501418673</v>
      </c>
      <c r="G289" s="52"/>
      <c r="H289" s="52"/>
      <c r="I289" s="8"/>
      <c r="J289" s="68"/>
    </row>
    <row r="290" spans="1:10" ht="20.25">
      <c r="A290" s="70"/>
      <c r="B290" s="42" t="s">
        <v>410</v>
      </c>
      <c r="C290" s="98">
        <f>SUM(C286)+C288</f>
        <v>95655.89499999999</v>
      </c>
      <c r="D290" s="98">
        <f>SUM(D286)+D288</f>
        <v>96064.712</v>
      </c>
      <c r="E290" s="27">
        <f>SUM(D290-C290)</f>
        <v>408.81700000001001</v>
      </c>
      <c r="F290" s="67">
        <f>SUM(D290/C290*100)</f>
        <v>100.42738296474045</v>
      </c>
      <c r="G290" s="81"/>
      <c r="H290" s="81"/>
      <c r="I290" s="81"/>
      <c r="J290" s="99"/>
    </row>
  </sheetData>
  <customSheetViews>
    <customSheetView guid="{868786DC-4C96-45F5-A272-3E03D4B934A0}" scale="58" showPageBreaks="1" fitToPage="1">
      <pane xSplit="2" ySplit="9" topLeftCell="C10" activePane="bottomRight" state="frozen"/>
      <selection pane="bottomRight" activeCell="G282" sqref="G282"/>
      <pageMargins left="0.19685039370078741" right="0.23622047244094491" top="0.19685039370078741" bottom="0.19685039370078741" header="0.15748031496062992" footer="0.15748031496062992"/>
      <pageSetup paperSize="9" scale="46" fitToHeight="12" orientation="landscape" horizontalDpi="120" verticalDpi="144" r:id="rId1"/>
      <headerFooter alignWithMargins="0"/>
    </customSheetView>
    <customSheetView guid="{CFD58EC5-F475-4F0C-8822-861C497EA100}" scale="75" showPageBreaks="1" printArea="1" hiddenRows="1">
      <pane ySplit="7" topLeftCell="A140" activePane="bottomLeft" state="frozen"/>
      <selection pane="bottomLeft" activeCell="J111" sqref="J111"/>
      <rowBreaks count="1" manualBreakCount="1">
        <brk id="311" max="9" man="1"/>
      </rowBreaks>
      <pageMargins left="0.43307086614173229" right="0.23622047244094491" top="0.35433070866141736" bottom="0.5" header="0.31496062992125984" footer="0.31496062992125984"/>
      <pageSetup paperSize="9" scale="47" fitToHeight="11" orientation="landscape" verticalDpi="144" r:id="rId2"/>
      <headerFooter scaleWithDoc="0" alignWithMargins="0"/>
    </customSheetView>
    <customSheetView guid="{84AB9039-6109-4932-AA14-522BD4A30F0B}" scale="75" showPageBreaks="1" fitToPage="1">
      <pane xSplit="2" ySplit="9" topLeftCell="C243" activePane="bottomRight" state="frozen"/>
      <selection pane="bottomRight" sqref="A1:J1"/>
      <pageMargins left="0.19685039370078741" right="0.23622047244094491" top="0.19685039370078741" bottom="0.19685039370078741" header="0.15748031496062992" footer="0.15748031496062992"/>
      <pageSetup paperSize="9" scale="30" fitToHeight="12" orientation="landscape" horizontalDpi="120" verticalDpi="144" r:id="rId3"/>
      <headerFooter alignWithMargins="0"/>
    </customSheetView>
    <customSheetView guid="{68CBFC64-03A4-4F74-B34E-EE1DB915A668}" scale="85" showPageBreaks="1" fitToPage="1">
      <pane xSplit="2" ySplit="9" topLeftCell="C119" activePane="bottomRight" state="frozen"/>
      <selection pane="bottomRight" activeCell="K120" sqref="K120:K122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4"/>
      <headerFooter alignWithMargins="0"/>
    </customSheetView>
    <customSheetView guid="{D0621073-25BE-47D7-AC33-51146458D41C}" scale="85" showPageBreaks="1" fitToPage="1">
      <pane xSplit="2" ySplit="9" topLeftCell="C197" activePane="bottomRight" state="frozen"/>
      <selection pane="bottomRight" activeCell="B184" sqref="B184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5"/>
      <headerFooter alignWithMargins="0"/>
    </customSheetView>
    <customSheetView guid="{713A662A-DFDD-43FB-A56E-1E210432D89D}" scale="85" fitToPage="1">
      <pane xSplit="2" ySplit="9" topLeftCell="C104" activePane="bottomRight" state="frozen"/>
      <selection pane="bottomRight" activeCell="C117" sqref="C117:C118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6"/>
      <headerFooter alignWithMargins="0"/>
    </customSheetView>
    <customSheetView guid="{F9324F9E-6E0D-484A-B1A6-F87CCAA93894}" scale="90" fitToPage="1">
      <pane xSplit="2" ySplit="9" topLeftCell="C121" activePane="bottomRight" state="frozen"/>
      <selection pane="bottomRight" activeCell="G323" sqref="G32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7"/>
      <headerFooter alignWithMargins="0"/>
    </customSheetView>
    <customSheetView guid="{90518B97-7307-4173-A97E-975285B914B1}" scale="75" showPageBreaks="1" topLeftCell="A115">
      <selection activeCell="C120" sqref="C120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8"/>
      <headerFooter differentFirst="1" alignWithMargins="0">
        <oddFooter>&amp;R&amp;P</oddFooter>
      </headerFooter>
    </customSheetView>
    <customSheetView guid="{EF32CA8F-131B-41F0-AA31-167807ADE2D4}" scale="85" fitToPage="1">
      <pane xSplit="2" ySplit="9" topLeftCell="C135" activePane="bottomRight" state="frozen"/>
      <selection pane="bottomRight" activeCell="H149" sqref="H149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9"/>
      <headerFooter alignWithMargins="0"/>
    </customSheetView>
    <customSheetView guid="{2C18B72E-FABC-405E-9989-871873679CB9}" scale="85" fitToPage="1">
      <pane xSplit="2" ySplit="9" topLeftCell="C165" activePane="bottomRight" state="frozen"/>
      <selection pane="bottomRight" activeCell="A163" sqref="A163:J171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0"/>
      <headerFooter alignWithMargins="0"/>
    </customSheetView>
    <customSheetView guid="{8112C56A-816E-41B5-AC5C-5C34336EE27C}" scale="85" fitToPage="1">
      <pane xSplit="2" ySplit="9" topLeftCell="F215" activePane="bottomRight" state="frozen"/>
      <selection pane="bottomRight" activeCell="H220" sqref="H220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1"/>
      <headerFooter alignWithMargins="0"/>
    </customSheetView>
    <customSheetView guid="{B0CF427B-E64B-46A6-97A4-9B49090FE4BE}" scale="85" fitToPage="1">
      <pane xSplit="2" ySplit="9" topLeftCell="C130" activePane="bottomRight" state="frozen"/>
      <selection pane="bottomRight" activeCell="A133" sqref="A133:IV133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12"/>
      <headerFooter alignWithMargins="0"/>
    </customSheetView>
    <customSheetView guid="{72EDDA2C-BFF2-4D48-A13B-2B9C46213374}" scale="75" fitToPage="1">
      <pane xSplit="2" ySplit="9" topLeftCell="D242" activePane="bottomRight" state="frozen"/>
      <selection pane="bottomRight" activeCell="H241" sqref="H24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3"/>
      <headerFooter alignWithMargins="0"/>
    </customSheetView>
    <customSheetView guid="{839A87F2-F73A-45C5-ADB8-392A99CC1EFF}" scale="85" fitToPage="1">
      <pane xSplit="2" ySplit="4" topLeftCell="C286" activePane="bottomRight" state="frozen"/>
      <selection pane="bottomRight" activeCell="L291" sqref="L29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14"/>
      <headerFooter alignWithMargins="0"/>
    </customSheetView>
    <customSheetView guid="{5EEB5DC5-097B-47D6-81BA-F19E1000B57E}" scale="75" fitToPage="1" printArea="1" showRuler="0">
      <pane xSplit="2" ySplit="9" topLeftCell="C131" activePane="bottomRight" state="frozen"/>
      <selection pane="bottomRight" activeCell="G189" sqref="G18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5"/>
      <headerFooter alignWithMargins="0"/>
    </customSheetView>
    <customSheetView guid="{795D5ECF-BF90-4F3E-A74E-B1A55C8421F2}" scale="75" fitToPage="1">
      <pane xSplit="2" ySplit="9" topLeftCell="C65" activePane="bottomRight" state="frozen"/>
      <selection pane="bottomRight" activeCell="B83" sqref="B8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6"/>
      <headerFooter alignWithMargins="0"/>
    </customSheetView>
    <customSheetView guid="{E147D13D-D04D-431E-888C-5A9AE670FC44}" scale="75" showPageBreaks="1" view="pageBreakPreview" showRuler="0" topLeftCell="A7">
      <pane xSplit="2" ySplit="10" topLeftCell="C140" activePane="bottomRight" state="frozen"/>
      <selection pane="bottomRight" activeCell="A145" sqref="A145"/>
      <pageMargins left="0.19685039370078741" right="0.23622047244094491" top="0.19685039370078741" bottom="0.19685039370078741" header="0.15748031496062992" footer="0.15748031496062992"/>
      <pageSetup paperSize="9" scale="59" orientation="landscape" horizontalDpi="120" verticalDpi="144" r:id="rId17"/>
      <headerFooter alignWithMargins="0"/>
    </customSheetView>
    <customSheetView guid="{3B5575E9-696E-4E1F-8BBE-8483CF318052}" scale="75" fitToPage="1" printArea="1" showRuler="0">
      <pane xSplit="2" ySplit="9" topLeftCell="G49" activePane="bottomRight" state="frozen"/>
      <selection pane="bottomRight" activeCell="G52" sqref="G52"/>
      <pageMargins left="0.19685039370078741" right="0.23622047244094491" top="0.19685039370078741" bottom="0.19685039370078741" header="0.15748031496062992" footer="0.15748031496062992"/>
      <pageSetup paperSize="9" scale="58" fitToHeight="12" orientation="landscape" horizontalDpi="120" verticalDpi="144" r:id="rId18"/>
      <headerFooter alignWithMargins="0"/>
    </customSheetView>
    <customSheetView guid="{452C56A1-7A56-4ADE-A5CF-E260228787E3}" scale="75" showPageBreaks="1" fitToPage="1" printArea="1" view="pageBreakPreview" showRuler="0" topLeftCell="A6">
      <pane xSplit="2" ySplit="4" topLeftCell="J189" activePane="bottomRight" state="frozen"/>
      <selection pane="bottomRight" activeCell="A197" sqref="A197:J197"/>
      <pageMargins left="0.19685039370078741" right="0.23622047244094491" top="0.19685039370078741" bottom="0.19685039370078741" header="0.15748031496062992" footer="0.15748031496062992"/>
      <pageSetup paperSize="9" scale="53" fitToHeight="12" orientation="landscape" horizontalDpi="120" verticalDpi="144" r:id="rId19"/>
      <headerFooter alignWithMargins="0"/>
    </customSheetView>
    <customSheetView guid="{7EDDA008-F905-436E-A980-951BDACDA577}" scale="80" fitToPage="1">
      <pane xSplit="2" ySplit="9" topLeftCell="C10" activePane="bottomRight" state="frozen"/>
      <selection pane="bottomRight" activeCell="I19" sqref="I19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20"/>
      <headerFooter alignWithMargins="0"/>
    </customSheetView>
    <customSheetView guid="{2A0A5548-2EEF-4469-A03C-FA481083CE33}" scale="60" showPageBreaks="1" fitToPage="1" showRuler="0">
      <pane xSplit="2" ySplit="9" topLeftCell="C84" activePane="bottomRight" state="frozen"/>
      <selection pane="bottomRight" activeCell="D85" sqref="D8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1"/>
      <headerFooter alignWithMargins="0"/>
    </customSheetView>
    <customSheetView guid="{CC0A6F72-A956-4FF0-A9CF-B2F133844683}" scale="75" fitToPage="1" topLeftCell="A4">
      <pane xSplit="2" ySplit="1" topLeftCell="D247" activePane="bottomRight" state="frozen"/>
      <selection pane="bottomRight" activeCell="D263" sqref="D26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2"/>
      <headerFooter alignWithMargins="0"/>
    </customSheetView>
    <customSheetView guid="{B5FF27E5-4C0E-4323-88CE-5D44F441DDEF}" scale="60" fitToPage="1">
      <pane xSplit="2" ySplit="9" topLeftCell="D65" activePane="bottomRight" state="frozen"/>
      <selection pane="bottomRight" activeCell="F101" sqref="F10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3"/>
      <headerFooter alignWithMargins="0"/>
    </customSheetView>
    <customSheetView guid="{33313D92-ACCC-472C-8066-C92558BED64F}" scale="65" showPageBreaks="1" fitToPage="1">
      <pane xSplit="2" ySplit="9" topLeftCell="C220" activePane="bottomRight" state="frozen"/>
      <selection pane="bottomRight" activeCell="C124" sqref="C124:F12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4"/>
      <headerFooter alignWithMargins="0"/>
    </customSheetView>
    <customSheetView guid="{F9D2B861-A6DF-4E58-9205-20667B07345D}" scale="85" fitToPage="1">
      <pane xSplit="2" ySplit="9" topLeftCell="C10" activePane="bottomRight" state="frozen"/>
      <selection pane="bottomRight" activeCell="A174" sqref="A17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5"/>
      <headerFooter alignWithMargins="0"/>
    </customSheetView>
    <customSheetView guid="{0EDC1FFF-2611-4DAC-98A8-22EC25025967}" scale="75" showPageBreaks="1" fitToPage="1">
      <pane xSplit="2" ySplit="9" topLeftCell="C240" activePane="bottomRight" state="frozen"/>
      <selection pane="bottomRight" activeCell="I240" sqref="I240:J25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6"/>
      <headerFooter alignWithMargins="0"/>
    </customSheetView>
    <customSheetView guid="{998E5F34-5F22-456C-AF6B-44B849DA5E75}" scale="70">
      <pane xSplit="2" ySplit="5" topLeftCell="F6" activePane="bottomRight" state="frozen"/>
      <selection pane="bottomRight" sqref="A1:J1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27"/>
      <headerFooter alignWithMargins="0"/>
    </customSheetView>
    <customSheetView guid="{471079C8-6E8B-4088-8968-A7D0C5B8653D}" scale="85" fitToPage="1">
      <pane xSplit="2" ySplit="9" topLeftCell="C174" activePane="bottomRight" state="frozen"/>
      <selection pane="bottomRight" activeCell="C182" sqref="C182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28"/>
      <headerFooter alignWithMargins="0"/>
    </customSheetView>
    <customSheetView guid="{A600D8D5-C13F-49F2-9D2C-FC8EA32AC551}" scale="90" showPageBreaks="1" view="pageBreakPreview">
      <pane xSplit="2" ySplit="7" topLeftCell="C263" activePane="bottomRight" state="frozen"/>
      <selection pane="bottomRight" activeCell="D264" sqref="D264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29"/>
      <headerFooter differentFirst="1" alignWithMargins="0">
        <oddFooter>&amp;R&amp;P</oddFooter>
      </headerFooter>
    </customSheetView>
    <customSheetView guid="{8FB1E024-9866-4CAD-B900-0CCFEA27B234}" scale="75" showPageBreaks="1" fitToPage="1" printArea="1" showRuler="0">
      <pane xSplit="2" ySplit="9" topLeftCell="C120" activePane="bottomRight" state="frozen"/>
      <selection pane="bottomRight" activeCell="H134" sqref="H134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30"/>
      <headerFooter alignWithMargins="0"/>
    </customSheetView>
    <customSheetView guid="{0CBA335B-0DD8-471B-913E-91954D8A7DE8}" scale="85" fitToPage="1" hiddenRows="1">
      <pane xSplit="2" ySplit="9" topLeftCell="G115" activePane="bottomRight" state="frozen"/>
      <selection pane="bottomRight" activeCell="I118" sqref="I118"/>
      <pageMargins left="0.19685039370078741" right="0.23622047244094491" top="0.19685039370078741" bottom="0.19685039370078741" header="0.15748031496062992" footer="0.15748031496062992"/>
      <pageSetup paperSize="9" scale="43" fitToHeight="12" orientation="landscape" horizontalDpi="120" verticalDpi="144" r:id="rId31"/>
      <headerFooter alignWithMargins="0"/>
    </customSheetView>
    <customSheetView guid="{1BDFBE17-25BB-4BB9-B67F-4757B39B2D64}" scale="70" showPageBreaks="1" fitToPage="1">
      <pane xSplit="2" ySplit="9" topLeftCell="C73" activePane="bottomRight" state="frozen"/>
      <selection pane="bottomRight" activeCell="C82" sqref="C82"/>
      <pageMargins left="0.19685039370078741" right="0.23622047244094491" top="0.19685039370078741" bottom="0.19685039370078741" header="0.15748031496062992" footer="0.15748031496062992"/>
      <pageSetup paperSize="9" scale="30" fitToHeight="12" orientation="landscape" verticalDpi="144" r:id="rId32"/>
      <headerFooter alignWithMargins="0"/>
    </customSheetView>
    <customSheetView guid="{BE1C4A44-01B5-4ECE-8D55-C71095D37032}" scale="80" showPageBreaks="1" fitToPage="1">
      <pane xSplit="2" ySplit="9" topLeftCell="C118" activePane="bottomRight" state="frozen"/>
      <selection pane="bottomRight" activeCell="C120" sqref="C120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33"/>
      <headerFooter alignWithMargins="0"/>
    </customSheetView>
    <customSheetView guid="{3824CD03-2F75-4531-8348-997F8B6518CE}" scale="85" fitToPage="1">
      <pane xSplit="2" ySplit="9" topLeftCell="C275" activePane="bottomRight" state="frozen"/>
      <selection pane="bottomRight" activeCell="A213" sqref="A213:XFD225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4"/>
      <headerFooter alignWithMargins="0"/>
    </customSheetView>
    <customSheetView guid="{CFB0A04F-563D-4D2B-BCD3-ACFCDC70E584}" scale="85" showPageBreaks="1" fitToPage="1" hiddenRows="1">
      <pane xSplit="2" ySplit="8" topLeftCell="C10" activePane="bottomRight" state="frozen"/>
      <selection pane="bottomRight" activeCell="G127" sqref="G127"/>
      <pageMargins left="0.19685039370078741" right="0.23622047244094491" top="0.19685039370078741" bottom="0.19685039370078741" header="0.15748031496062992" footer="0.15748031496062992"/>
      <pageSetup paperSize="9" scale="34" fitToHeight="12" orientation="landscape" horizontalDpi="120" verticalDpi="144" r:id="rId35"/>
      <headerFooter alignWithMargins="0"/>
    </customSheetView>
    <customSheetView guid="{BC4BF63E-98F8-4CE0-B0DE-A2A71C291EFE}" scale="85" showPageBreaks="1">
      <pane xSplit="2" ySplit="9" topLeftCell="C146" activePane="bottomRight" state="frozen"/>
      <selection pane="bottomRight" activeCell="G3" sqref="G3:J3"/>
      <pageMargins left="0.19685039370078741" right="0.23622047244094491" top="0.19685039370078741" bottom="0.19685039370078741" header="0.15748031496062992" footer="0.15748031496062992"/>
      <pageSetup paperSize="9" scale="45" fitToHeight="12" orientation="landscape" horizontalDpi="120" verticalDpi="144" r:id="rId36"/>
      <headerFooter alignWithMargins="0"/>
    </customSheetView>
    <customSheetView guid="{9BFA17BE-4413-48EA-8DFA-9D7972E1D966}" scale="85" showPageBreaks="1">
      <pane xSplit="2" ySplit="9" topLeftCell="C274" activePane="bottomRight" state="frozen"/>
      <selection pane="bottomRight" activeCell="D281" sqref="D281"/>
      <pageMargins left="0.19685039370078741" right="0.23622047244094491" top="0.19685039370078741" bottom="0.19685039370078741" header="0.15748031496062992" footer="0.15748031496062992"/>
      <pageSetup paperSize="9" scale="55" fitToHeight="12" orientation="landscape" horizontalDpi="120" verticalDpi="144" r:id="rId37"/>
      <headerFooter alignWithMargins="0"/>
    </customSheetView>
    <customSheetView guid="{FA039D92-C83F-438E-BA9D-917452CA1B7F}" scale="85" showPageBreaks="1" fitToPage="1">
      <pane xSplit="2" ySplit="9" topLeftCell="C240" activePane="bottomRight"/>
      <selection pane="bottomRight" activeCell="E242" sqref="E242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38"/>
      <headerFooter alignWithMargins="0"/>
    </customSheetView>
    <customSheetView guid="{06B33669-D909-4CD8-806F-33C009B9DF0A}" scale="75" showPageBreaks="1" fitToPage="1">
      <pane xSplit="2" ySplit="9" topLeftCell="C227" activePane="bottomRight" state="frozen"/>
      <selection pane="bottomRight" activeCell="J233" sqref="J233"/>
      <pageMargins left="0.19685039370078741" right="0.23622047244094491" top="0.19685039370078741" bottom="0.19685039370078741" header="0.15748031496062992" footer="0.15748031496062992"/>
      <pageSetup paperSize="9" scale="31" fitToHeight="12" orientation="portrait" horizontalDpi="120" verticalDpi="144" r:id="rId39"/>
      <headerFooter alignWithMargins="0"/>
    </customSheetView>
    <customSheetView guid="{8DA01475-C6A0-4A19-B7EB-B1C704431492}" scale="70" showPageBreaks="1" fitToPage="1">
      <pane xSplit="2" ySplit="9" topLeftCell="C91" activePane="bottomRight" state="frozen"/>
      <selection pane="bottomRight" activeCell="A298" sqref="A298:J298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40"/>
      <headerFooter alignWithMargins="0"/>
    </customSheetView>
    <customSheetView guid="{675C859F-867B-4E3E-8283-3B2C94BFA5E5}" scale="80" showPageBreaks="1" fitToPage="1">
      <pane xSplit="2" ySplit="9" topLeftCell="C210" activePane="bottomRight" state="frozen"/>
      <selection pane="bottomRight" activeCell="G210" sqref="G210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41"/>
      <headerFooter alignWithMargins="0"/>
    </customSheetView>
    <customSheetView guid="{221AFC77-C97B-4D44-8163-7AA758A08BF9}" scale="71" showPageBreaks="1" fitToPage="1" printArea="1" showRuler="0">
      <pane ySplit="6" topLeftCell="A7" activePane="bottomLeft" state="frozen"/>
      <selection pane="bottomLeft" activeCell="H1" sqref="H1"/>
      <pageMargins left="0.19685039370078741" right="0.23622047244094491" top="0.19685039370078741" bottom="0.19685039370078741" header="0.15748031496062992" footer="0.15748031496062992"/>
      <pageSetup paperSize="9" scale="48" fitToHeight="12" orientation="landscape" verticalDpi="144" r:id="rId42"/>
      <headerFooter alignWithMargins="0"/>
    </customSheetView>
    <customSheetView guid="{95A7493F-2B11-406A-BB91-458FD9DC3BAE}" scale="75" showPageBreaks="1" fitToPage="1" printArea="1" showRuler="0">
      <pane xSplit="2" ySplit="9" topLeftCell="C64" activePane="bottomRight" state="frozen"/>
      <selection pane="bottomRight" activeCell="J44" sqref="J44"/>
      <pageMargins left="0.19685039370078741" right="0.19685039370078741" top="0.19685039370078741" bottom="0.19685039370078741" header="0.15748031496062992" footer="0.15748031496062992"/>
      <pageSetup paperSize="9" scale="48" fitToHeight="14" orientation="landscape" verticalDpi="144" r:id="rId43"/>
      <headerFooter alignWithMargins="0"/>
    </customSheetView>
    <customSheetView guid="{966D3932-E429-4C59-AC55-697D9EEA620A}" scale="90" showPageBreaks="1" fitToPage="1" printArea="1" showAutoFilter="1" view="pageBreakPreview">
      <pane xSplit="2" ySplit="7" topLeftCell="C284" activePane="bottomRight" state="frozen"/>
      <selection pane="bottomRight" activeCell="J5" sqref="J5"/>
      <pageMargins left="0.19685039370078741" right="0.23622047244094491" top="0.19685039370078741" bottom="0.19685039370078741" header="0.15748031496062992" footer="0.15748031496062992"/>
      <pageSetup paperSize="9" scale="48" fitToHeight="12" orientation="landscape" verticalDpi="144" r:id="rId44"/>
      <headerFooter alignWithMargins="0"/>
      <autoFilter ref="A6:K290"/>
    </customSheetView>
  </customSheetViews>
  <mergeCells count="8">
    <mergeCell ref="A284:J284"/>
    <mergeCell ref="A86:J86"/>
    <mergeCell ref="A2:J2"/>
    <mergeCell ref="C4:F4"/>
    <mergeCell ref="G4:J4"/>
    <mergeCell ref="A4:A5"/>
    <mergeCell ref="B4:B5"/>
    <mergeCell ref="A7:J7"/>
  </mergeCells>
  <phoneticPr fontId="1" type="noConversion"/>
  <pageMargins left="0.19685039370078741" right="0.23622047244094491" top="0.19685039370078741" bottom="0.19685039370078741" header="0.15748031496062992" footer="0.15748031496062992"/>
  <pageSetup paperSize="9" scale="46" fitToHeight="12" orientation="landscape" horizontalDpi="120" verticalDpi="144" r:id="rId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2023-05-11T10:56:21Z</cp:lastPrinted>
  <dcterms:created xsi:type="dcterms:W3CDTF">2001-02-08T10:51:36Z</dcterms:created>
  <dcterms:modified xsi:type="dcterms:W3CDTF">2023-05-19T13:44:15Z</dcterms:modified>
</cp:coreProperties>
</file>