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укр" sheetId="1" r:id="rId1"/>
    <sheet name="рус" sheetId="2" r:id="rId2"/>
    <sheet name="Лист1" sheetId="3" r:id="rId3"/>
  </sheets>
  <definedNames>
    <definedName name="Z_036EC973_C506_474F_AC22_7E5836E95F8E_.wvu.FilterData" localSheetId="0" hidden="1">'укр'!$A$5:$L$99</definedName>
    <definedName name="Z_04ACB588_E2F7_4C72_90EE_C1D7F57E0343_.wvu.FilterData" localSheetId="1" hidden="1">'рус'!$A$3:$K$90</definedName>
    <definedName name="Z_04ACB588_E2F7_4C72_90EE_C1D7F57E0343_.wvu.FilterData" localSheetId="0" hidden="1">'укр'!$A$5:$L$99</definedName>
    <definedName name="Z_0AB4131A_8BED_4BFC_A370_C1BC1C9D4C7C_.wvu.FilterData" localSheetId="1" hidden="1">'рус'!$A$3:$K$90</definedName>
    <definedName name="Z_0AB4131A_8BED_4BFC_A370_C1BC1C9D4C7C_.wvu.FilterData" localSheetId="0" hidden="1">'укр'!$A$5:$L$90</definedName>
    <definedName name="Z_1046EEE3_1562_4020_8D2B_824F51BD9219_.wvu.FilterData" localSheetId="1" hidden="1">'рус'!$A$3:$K$90</definedName>
    <definedName name="Z_1054A86F_0A27_49A1_9D7E_76FC64889737_.wvu.FilterData" localSheetId="0" hidden="1">'укр'!$A$5:$L$90</definedName>
    <definedName name="Z_1118C1DB_0416_47C1_A822_3E69CF54CCB3_.wvu.FilterData" localSheetId="0" hidden="1">'укр'!$A$5:$L$90</definedName>
    <definedName name="Z_1C966999_B4C5_43B7_926D_365C642CB6F1_.wvu.FilterData" localSheetId="0" hidden="1">'укр'!$A$5:$L$99</definedName>
    <definedName name="Z_231C1CD9_D5BC_43F0_874C_628A321B7F6D_.wvu.FilterData" localSheetId="1" hidden="1">'рус'!$A$3:$K$90</definedName>
    <definedName name="Z_231C1CD9_D5BC_43F0_874C_628A321B7F6D_.wvu.FilterData" localSheetId="0" hidden="1">'укр'!$A$5:$L$99</definedName>
    <definedName name="Z_24240EEA_952B_4B02_AFBB_C5493EA03E7A_.wvu.FilterData" localSheetId="0" hidden="1">'укр'!$A$5:$L$99</definedName>
    <definedName name="Z_27F388CE_0524_43E5_9E25_7EEC8B6CD1B4_.wvu.FilterData" localSheetId="0" hidden="1">'укр'!$A$5:$L$90</definedName>
    <definedName name="Z_3A145DEE_F66F_4ADC_8CE5_38BF43BF697E_.wvu.FilterData" localSheetId="0" hidden="1">'укр'!$A$5:$L$99</definedName>
    <definedName name="Z_3ABA87E8_DFA0_45BE_BA5D_FCDF1374FB92_.wvu.FilterData" localSheetId="0" hidden="1">'укр'!$A$5:$L$99</definedName>
    <definedName name="Z_3DE70603_A759_4A69_B4A6_A5BF364011E4_.wvu.FilterData" localSheetId="0" hidden="1">'укр'!$A$5:$L$90</definedName>
    <definedName name="Z_4260F083_649D_4241_ADC9_F602D674C2A9_.wvu.FilterData" localSheetId="0" hidden="1">'укр'!$A$5:$L$99</definedName>
    <definedName name="Z_49628C96_C195_416C_8FF0_14DD43C23211_.wvu.FilterData" localSheetId="1" hidden="1">'рус'!$A$3:$K$90</definedName>
    <definedName name="Z_49628C96_C195_416C_8FF0_14DD43C23211_.wvu.FilterData" localSheetId="0" hidden="1">'укр'!$A$5:$L$99</definedName>
    <definedName name="Z_4CD494E0_A5E8_4389_B231_32C134BAAFE3_.wvu.FilterData" localSheetId="1" hidden="1">'рус'!$A$3:$K$90</definedName>
    <definedName name="Z_4CD494E0_A5E8_4389_B231_32C134BAAFE3_.wvu.FilterData" localSheetId="0" hidden="1">'укр'!$A$5:$L$90</definedName>
    <definedName name="Z_4F73FC08_4ACE_4F60_8CCD_8CB6CCF71C74_.wvu.FilterData" localSheetId="0" hidden="1">'укр'!$A$5:$L$90</definedName>
    <definedName name="Z_58053810_807D_4B5B_A58D_D2B31B4E7C2D_.wvu.FilterData" localSheetId="0" hidden="1">'укр'!$A$5:$L$99</definedName>
    <definedName name="Z_5BF60E64_9CFF_4192_B734_77E73C07738E_.wvu.FilterData" localSheetId="0" hidden="1">'укр'!$A$5:$L$90</definedName>
    <definedName name="Z_617CC03B_61AA_4EAA_90A8_4FFD22DB74E3_.wvu.FilterData" localSheetId="0" hidden="1">'укр'!$A$5:$L$90</definedName>
    <definedName name="Z_6631C4E3_E3DE_4FDA_8360_88DA555E1CDC_.wvu.FilterData" localSheetId="1" hidden="1">'рус'!$A$3:$K$90</definedName>
    <definedName name="Z_6631C4E3_E3DE_4FDA_8360_88DA555E1CDC_.wvu.FilterData" localSheetId="0" hidden="1">'укр'!$A$5:$L$99</definedName>
    <definedName name="Z_672E82EF_B617_4568_88A0_B0D5C24A9181_.wvu.FilterData" localSheetId="0" hidden="1">'укр'!$A$5:$L$90</definedName>
    <definedName name="Z_6D745CBB_D96C_4096_B121_CE1FF649F302_.wvu.FilterData" localSheetId="0" hidden="1">'укр'!$A$5:$L$99</definedName>
    <definedName name="Z_72A9030B_9E1B_4FF0_81DC_13BA92CF6228_.wvu.FilterData" localSheetId="0" hidden="1">'укр'!$A$5:$L$99</definedName>
    <definedName name="Z_77FC4776_5A4A_492C_991A_5A42D696A663_.wvu.FilterData" localSheetId="0" hidden="1">'укр'!$A$5:$L$99</definedName>
    <definedName name="Z_79E0FD67_78FE_4620_A1A7_B5C455565654_.wvu.FilterData" localSheetId="0" hidden="1">'укр'!$A$5:$L$90</definedName>
    <definedName name="Z_83D0CCFC_E5EE_4571_B75B_A5A7C3C26172_.wvu.FilterData" localSheetId="1" hidden="1">'рус'!$A$3:$K$90</definedName>
    <definedName name="Z_8857BE6F_1159_4631_824E_129574F12620_.wvu.FilterData" localSheetId="0" hidden="1">'укр'!$A$5:$L$99</definedName>
    <definedName name="Z_88C6652C_1959_4D9F_BDAD_4D2FA65820E4_.wvu.FilterData" localSheetId="0" hidden="1">'укр'!$A$5:$L$90</definedName>
    <definedName name="Z_8EE5D67B_4CA5_40A5_A922_CD0FEE1CC0D1_.wvu.FilterData" localSheetId="0" hidden="1">'укр'!$A$5:$L$90</definedName>
    <definedName name="Z_94E5261F_BBF3_44CC_BB96_6EE4FAC48D5E_.wvu.FilterData" localSheetId="1" hidden="1">'рус'!$A$3:$K$90</definedName>
    <definedName name="Z_94E5261F_BBF3_44CC_BB96_6EE4FAC48D5E_.wvu.FilterData" localSheetId="0" hidden="1">'укр'!$A$5:$L$99</definedName>
    <definedName name="Z_94E5261F_BBF3_44CC_BB96_6EE4FAC48D5E_.wvu.PrintTitles" localSheetId="0" hidden="1">'укр'!$3:$4</definedName>
    <definedName name="Z_9E428FD8_4A7F_4695_B619_6CD4A85A7CD9_.wvu.FilterData" localSheetId="0" hidden="1">'укр'!$A$5:$L$90</definedName>
    <definedName name="Z_AAD35164_C16D_4344_AB49_3EDD3EB5143B_.wvu.FilterData" localSheetId="1" hidden="1">'рус'!$A$3:$K$90</definedName>
    <definedName name="Z_AAD35164_C16D_4344_AB49_3EDD3EB5143B_.wvu.FilterData" localSheetId="0" hidden="1">'укр'!$A$5:$L$99</definedName>
    <definedName name="Z_B005A4D0_4D83_4519_8DC2_94F47F9339DB_.wvu.FilterData" localSheetId="0" hidden="1">'укр'!$A$5:$L$99</definedName>
    <definedName name="Z_B6AA2B40_3CC2_41A0_9585_B2CF71A6FBEA_.wvu.FilterData" localSheetId="0" hidden="1">'укр'!$A$5:$L$90</definedName>
    <definedName name="Z_BD696675_756F_4C65_9FBC_AF64F1E4ED1A_.wvu.FilterData" localSheetId="0" hidden="1">'укр'!$A$5:$L$99</definedName>
    <definedName name="Z_BF88407D_B535_4517_A33E_4B66B4BE59F2_.wvu.FilterData" localSheetId="0" hidden="1">'укр'!$A$5:$L$90</definedName>
    <definedName name="Z_C412732E_09B2_4FD4_A85C_B91F17699E15_.wvu.FilterData" localSheetId="0" hidden="1">'укр'!$A$5:$L$90</definedName>
    <definedName name="Z_CCB6C31A_E2C2_467C_B0EF_22068EE5B7E6_.wvu.FilterData" localSheetId="0" hidden="1">'укр'!$A$5:$L$99</definedName>
    <definedName name="Z_D266BC48_5515_4A75_9DB6_3A407AEB8B33_.wvu.FilterData" localSheetId="0" hidden="1">'укр'!$A$5:$L$90</definedName>
    <definedName name="Z_D456CF22_C4A3_47CC_9796_39031F9CB851_.wvu.FilterData" localSheetId="1" hidden="1">'рус'!$A$3:$K$90</definedName>
    <definedName name="Z_D456CF22_C4A3_47CC_9796_39031F9CB851_.wvu.FilterData" localSheetId="0" hidden="1">'укр'!$A$5:$L$99</definedName>
    <definedName name="Z_DD69DD97_1E5C_4687_BB7A_6E54A3A2851D_.wvu.FilterData" localSheetId="0" hidden="1">'укр'!$A$5:$L$90</definedName>
    <definedName name="Z_E9CFA120_5FC1_4ACD_A9F4_51CC159105FA_.wvu.FilterData" localSheetId="0" hidden="1">'укр'!$A$5:$L$99</definedName>
    <definedName name="Z_EDF91F7F_6349_440C_99E3_AA497F3CC267_.wvu.FilterData" localSheetId="1" hidden="1">'рус'!$A$3:$K$90</definedName>
    <definedName name="Z_EDF91F7F_6349_440C_99E3_AA497F3CC267_.wvu.FilterData" localSheetId="0" hidden="1">'укр'!$A$5:$L$99</definedName>
    <definedName name="Z_F0F0F2F2_6B0B_46F3_97EF_06EC5C7DBFC2_.wvu.FilterData" localSheetId="0" hidden="1">'укр'!$A$5:$L$99</definedName>
    <definedName name="Z_F91456B9_4E53_4C5A_B738_AE85B41E256C_.wvu.FilterData" localSheetId="0" hidden="1">'укр'!$A$5:$L$90</definedName>
    <definedName name="Z_F9194F6B_BA54_43F5_8AA8_2451A733CA6A_.wvu.FilterData" localSheetId="1" hidden="1">'рус'!$A$3:$K$90</definedName>
    <definedName name="Z_F9194F6B_BA54_43F5_8AA8_2451A733CA6A_.wvu.FilterData" localSheetId="0" hidden="1">'укр'!$A$5:$L$99</definedName>
    <definedName name="_xlnm.Print_Titles" localSheetId="0">'укр'!$3:$4</definedName>
  </definedNames>
  <calcPr fullCalcOnLoad="1"/>
</workbook>
</file>

<file path=xl/sharedStrings.xml><?xml version="1.0" encoding="utf-8"?>
<sst xmlns="http://schemas.openxmlformats.org/spreadsheetml/2006/main" count="184" uniqueCount="75">
  <si>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</si>
  <si>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</si>
  <si>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</si>
  <si>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</si>
  <si>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</si>
  <si>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</si>
  <si>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</si>
  <si>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</si>
  <si>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</si>
  <si>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</si>
  <si>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</si>
  <si>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</si>
  <si>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</si>
  <si>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</si>
  <si>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</si>
  <si>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</si>
  <si>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</si>
  <si>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</si>
  <si>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</si>
  <si>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</si>
  <si>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</si>
  <si>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</si>
  <si>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</si>
  <si>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</si>
  <si>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</si>
  <si>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</si>
  <si>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</si>
  <si>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</si>
  <si>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</si>
  <si>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</si>
  <si>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</si>
  <si>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</si>
  <si>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</si>
  <si>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</si>
  <si>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</si>
  <si>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</si>
  <si>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</si>
  <si>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</si>
  <si>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</si>
  <si>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</si>
  <si>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</si>
  <si>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</si>
  <si>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</si>
  <si>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</si>
  <si>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</si>
  <si>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</si>
  <si>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</si>
  <si>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</si>
  <si>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</si>
  <si>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</si>
  <si>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</si>
  <si>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</si>
  <si>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</si>
  <si>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</si>
  <si>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</si>
  <si>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</si>
  <si>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</si>
  <si>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</si>
  <si>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</si>
  <si>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</si>
  <si>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</si>
  <si>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</si>
  <si>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</si>
  <si>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</si>
  <si>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Затверджено на рік з урахуванням змін, тис. грн.</t>
  </si>
  <si>
    <t>Відсоток фінансування до річних показників, %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</si>
  <si>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</si>
  <si>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</si>
  <si>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</si>
  <si>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Щотижнева інформація про використання коштів міського бюджету міста Миколаєва у 2016 році (без видатків, що здійснюються за рахунок власних надходжень бюджетних установ)</t>
  </si>
  <si>
    <t>Еженедельная информация об использовании средств городского бюджета города Николаева в 2016 году (без расходов, осуществляемых за счет собственных поступлений бюджетных учреждений)</t>
  </si>
  <si>
    <t>План на січень-квітень, з урахуванням змін тис. грн.</t>
  </si>
  <si>
    <t xml:space="preserve">План на январь-апрель с учетом изменений, тыс. грн. </t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</si>
  <si>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1 апреля </t>
    </r>
    <r>
      <rPr>
        <sz val="11"/>
        <rFont val="Times New Roman"/>
        <family val="1"/>
      </rPr>
      <t>тыс. грн.</t>
    </r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</si>
  <si>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1 апреля </t>
    </r>
    <r>
      <rPr>
        <sz val="11"/>
        <rFont val="Times New Roman"/>
        <family val="1"/>
      </rPr>
      <t xml:space="preserve">тис. грн.  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</si>
</sst>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wrapText="1"/>
    </xf>
    <xf numFmtId="0" fontId="20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 wrapText="1"/>
    </xf>
    <xf numFmtId="164" fontId="18" fillId="0" borderId="0" xfId="0" applyNumberFormat="1" applyFont="1" applyFill="1" applyAlignment="1">
      <alignment horizontal="right" vertical="center" wrapText="1"/>
    </xf>
    <xf numFmtId="4" fontId="18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21" fillId="0" borderId="10" xfId="0" applyFont="1" applyFill="1" applyBorder="1" applyAlignment="1">
      <alignment vertical="top" wrapText="1"/>
    </xf>
    <xf numFmtId="164" fontId="19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25" fillId="0" borderId="0" xfId="0" applyNumberFormat="1" applyFont="1" applyFill="1" applyAlignment="1">
      <alignment wrapText="1"/>
    </xf>
    <xf numFmtId="164" fontId="25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5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20" fillId="0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5" sqref="D5"/>
    </sheetView>
  </sheetViews>
  <sheetFormatPr defaultColWidth="9.140625" defaultRowHeight="15"/>
  <cols>
    <col min="1" max="1" width="36.140625" style="10" customWidth="1"/>
    <col min="2" max="2" width="18.421875" style="10" customWidth="1"/>
    <col min="3" max="3" width="17.28125" style="53" customWidth="1"/>
    <col min="4" max="4" width="15.8515625" style="53" customWidth="1"/>
    <col min="5" max="5" width="16.421875" style="53" customWidth="1"/>
    <col min="6" max="6" width="14.57421875" style="53" customWidth="1"/>
    <col min="7" max="16384" width="9.140625" style="10" customWidth="1"/>
  </cols>
  <sheetData>
    <row r="1" spans="1:6" s="1" customFormat="1" ht="45" customHeight="1">
      <c r="A1" s="68" t="s">
        <v>69</v>
      </c>
      <c r="B1" s="68"/>
      <c r="C1" s="68"/>
      <c r="D1" s="68"/>
      <c r="E1" s="68"/>
      <c r="F1" s="68"/>
    </row>
    <row r="2" spans="1:6" s="1" customFormat="1" ht="12.75" customHeight="1">
      <c r="A2" s="15"/>
      <c r="B2" s="15"/>
      <c r="C2" s="15"/>
      <c r="D2" s="15"/>
      <c r="E2" s="16"/>
      <c r="F2" s="58"/>
    </row>
    <row r="3" spans="1:6" s="1" customFormat="1" ht="31.5" customHeight="1">
      <c r="A3" s="69"/>
      <c r="B3" s="69" t="s">
        <v>64</v>
      </c>
      <c r="C3" s="69" t="s">
        <v>71</v>
      </c>
      <c r="D3" s="70" t="s">
        <v>74</v>
      </c>
      <c r="E3" s="69" t="s">
        <v>65</v>
      </c>
      <c r="F3" s="69" t="s">
        <v>15</v>
      </c>
    </row>
    <row r="4" spans="1:6" s="1" customFormat="1" ht="86.25" customHeight="1">
      <c r="A4" s="69"/>
      <c r="B4" s="69"/>
      <c r="C4" s="69"/>
      <c r="D4" s="70"/>
      <c r="E4" s="69"/>
      <c r="F4" s="69"/>
    </row>
    <row r="5" spans="1:6" s="2" customFormat="1" ht="16.5" customHeight="1">
      <c r="A5" s="17" t="s">
        <v>3</v>
      </c>
      <c r="B5" s="18">
        <f>B6+B13</f>
        <v>670202.6</v>
      </c>
      <c r="C5" s="18">
        <f>C6+C13</f>
        <v>220344.098</v>
      </c>
      <c r="D5" s="18">
        <f>D6+D13</f>
        <v>158780.163</v>
      </c>
      <c r="E5" s="19">
        <f>SUM(D5)/B5*100</f>
        <v>23.69136780430276</v>
      </c>
      <c r="F5" s="19">
        <f>SUM(D5)/C5*100</f>
        <v>72.0600934816053</v>
      </c>
    </row>
    <row r="6" spans="1:6" s="14" customFormat="1" ht="16.5" customHeight="1">
      <c r="A6" s="30" t="s">
        <v>32</v>
      </c>
      <c r="B6" s="25">
        <v>670202.6</v>
      </c>
      <c r="C6" s="25">
        <v>220344.098</v>
      </c>
      <c r="D6" s="25">
        <v>158780.163</v>
      </c>
      <c r="E6" s="20">
        <f>SUM(D6)/B6*100</f>
        <v>23.69136780430276</v>
      </c>
      <c r="F6" s="20">
        <f>SUM(D6)/C6*100</f>
        <v>72.0600934816053</v>
      </c>
    </row>
    <row r="7" spans="1:6" s="3" customFormat="1" ht="14.25" customHeight="1">
      <c r="A7" s="12" t="s">
        <v>1</v>
      </c>
      <c r="B7" s="11">
        <v>393800.859</v>
      </c>
      <c r="C7" s="11">
        <v>120432.321</v>
      </c>
      <c r="D7" s="11">
        <v>89253.313</v>
      </c>
      <c r="E7" s="20">
        <f>SUM(D7)/B7*100</f>
        <v>22.66458057675288</v>
      </c>
      <c r="F7" s="20">
        <f aca="true" t="shared" si="0" ref="F7:F73">SUM(D7)/C7*100</f>
        <v>74.11076383722606</v>
      </c>
    </row>
    <row r="8" spans="1:6" s="3" customFormat="1" ht="15">
      <c r="A8" s="12" t="s">
        <v>27</v>
      </c>
      <c r="B8" s="11">
        <v>86636.189</v>
      </c>
      <c r="C8" s="11">
        <v>26791.946</v>
      </c>
      <c r="D8" s="11">
        <v>19900.933</v>
      </c>
      <c r="E8" s="20">
        <f>SUM(D8)/B8*100</f>
        <v>22.97069299758788</v>
      </c>
      <c r="F8" s="20">
        <f t="shared" si="0"/>
        <v>74.2795353499145</v>
      </c>
    </row>
    <row r="9" spans="1:6" s="3" customFormat="1" ht="15">
      <c r="A9" s="12" t="s">
        <v>4</v>
      </c>
      <c r="B9" s="11">
        <v>153.271</v>
      </c>
      <c r="C9" s="11">
        <v>9.979</v>
      </c>
      <c r="D9" s="11">
        <v>4.723</v>
      </c>
      <c r="E9" s="20">
        <f>SUM(D9)/B9*100</f>
        <v>3.0814700758786726</v>
      </c>
      <c r="F9" s="20"/>
    </row>
    <row r="10" spans="1:6" s="3" customFormat="1" ht="15">
      <c r="A10" s="12" t="s">
        <v>5</v>
      </c>
      <c r="B10" s="11">
        <v>47670.978</v>
      </c>
      <c r="C10" s="11">
        <v>12786.281</v>
      </c>
      <c r="D10" s="11">
        <v>7377.596</v>
      </c>
      <c r="E10" s="20">
        <f>SUM(D10)/B10*100</f>
        <v>15.476074352827416</v>
      </c>
      <c r="F10" s="20">
        <f t="shared" si="0"/>
        <v>57.69931069088814</v>
      </c>
    </row>
    <row r="11" spans="1:6" s="3" customFormat="1" ht="15">
      <c r="A11" s="12" t="s">
        <v>29</v>
      </c>
      <c r="B11" s="11">
        <v>92734.871</v>
      </c>
      <c r="C11" s="11">
        <v>44446.49</v>
      </c>
      <c r="D11" s="11">
        <v>35178.367</v>
      </c>
      <c r="E11" s="20">
        <f>SUM(D11)/B11*100</f>
        <v>37.93434618569751</v>
      </c>
      <c r="F11" s="20">
        <f t="shared" si="0"/>
        <v>79.14768297789094</v>
      </c>
    </row>
    <row r="12" spans="1:6" s="3" customFormat="1" ht="15">
      <c r="A12" s="12" t="s">
        <v>13</v>
      </c>
      <c r="B12" s="11">
        <f>SUM(B6)-B7-B8-B9-B10-B11</f>
        <v>49206.43199999996</v>
      </c>
      <c r="C12" s="11">
        <f>SUM(C6)-C7-C8-C9-C10-C11</f>
        <v>15877.080999999998</v>
      </c>
      <c r="D12" s="11">
        <f>SUM(D6)-D7-D8-D9-D10-D11</f>
        <v>7065.231000000007</v>
      </c>
      <c r="E12" s="20">
        <f>SUM(D12)/B12*100</f>
        <v>14.358348518340069</v>
      </c>
      <c r="F12" s="20">
        <f t="shared" si="0"/>
        <v>44.49955882948514</v>
      </c>
    </row>
    <row r="13" spans="1:6" s="3" customFormat="1" ht="15">
      <c r="A13" s="30" t="s">
        <v>14</v>
      </c>
      <c r="B13" s="25"/>
      <c r="C13" s="25"/>
      <c r="D13" s="25"/>
      <c r="E13" s="20" t="e">
        <f>SUM(D13)/B13*100</f>
        <v>#DIV/0!</v>
      </c>
      <c r="F13" s="20" t="e">
        <f t="shared" si="0"/>
        <v>#DIV/0!</v>
      </c>
    </row>
    <row r="14" spans="1:6" s="2" customFormat="1" ht="14.25">
      <c r="A14" s="17" t="s">
        <v>6</v>
      </c>
      <c r="B14" s="18">
        <f>B15+B22</f>
        <v>369161.333</v>
      </c>
      <c r="C14" s="18">
        <f>C15+C22</f>
        <v>120262.28</v>
      </c>
      <c r="D14" s="18">
        <f>D15+D22</f>
        <v>83126.333</v>
      </c>
      <c r="E14" s="19">
        <f>SUM(D14)/B14*100</f>
        <v>22.517616437363984</v>
      </c>
      <c r="F14" s="19">
        <f t="shared" si="0"/>
        <v>69.12086898734998</v>
      </c>
    </row>
    <row r="15" spans="1:6" s="14" customFormat="1" ht="15">
      <c r="A15" s="30" t="s">
        <v>31</v>
      </c>
      <c r="B15" s="25">
        <f>343890.333+25271</f>
        <v>369161.333</v>
      </c>
      <c r="C15" s="25">
        <f>111865.68+8396.6</f>
        <v>120262.28</v>
      </c>
      <c r="D15" s="25">
        <f>76839.033+6287.3</f>
        <v>83126.333</v>
      </c>
      <c r="E15" s="20">
        <f>SUM(D15)/B15*100</f>
        <v>22.517616437363984</v>
      </c>
      <c r="F15" s="20">
        <f>SUM(D15)/C15*100</f>
        <v>69.12086898734998</v>
      </c>
    </row>
    <row r="16" spans="1:6" s="3" customFormat="1" ht="15">
      <c r="A16" s="12" t="s">
        <v>1</v>
      </c>
      <c r="B16" s="11">
        <v>221602.052</v>
      </c>
      <c r="C16" s="11">
        <v>67806.627</v>
      </c>
      <c r="D16" s="11">
        <f>48086.036+1.724</f>
        <v>48087.76</v>
      </c>
      <c r="E16" s="20">
        <f>SUM(D16)/B16*100</f>
        <v>21.70005176666866</v>
      </c>
      <c r="F16" s="20">
        <f t="shared" si="0"/>
        <v>70.91896784660887</v>
      </c>
    </row>
    <row r="17" spans="1:6" s="3" customFormat="1" ht="15">
      <c r="A17" s="12" t="s">
        <v>27</v>
      </c>
      <c r="B17" s="11">
        <v>48752.452</v>
      </c>
      <c r="C17" s="11">
        <v>14895.122</v>
      </c>
      <c r="D17" s="11">
        <f>10443.426+0.379</f>
        <v>10443.805</v>
      </c>
      <c r="E17" s="20">
        <f>SUM(D17)/B17*100</f>
        <v>21.422112266271245</v>
      </c>
      <c r="F17" s="20">
        <f t="shared" si="0"/>
        <v>70.11560563250171</v>
      </c>
    </row>
    <row r="18" spans="1:6" s="3" customFormat="1" ht="15">
      <c r="A18" s="12" t="s">
        <v>4</v>
      </c>
      <c r="B18" s="11">
        <v>15177.439</v>
      </c>
      <c r="C18" s="11">
        <v>4878.7</v>
      </c>
      <c r="D18" s="11">
        <v>2567.518</v>
      </c>
      <c r="E18" s="20">
        <f>SUM(D18)/B18*100</f>
        <v>16.916674809234944</v>
      </c>
      <c r="F18" s="20">
        <f t="shared" si="0"/>
        <v>52.62709328304671</v>
      </c>
    </row>
    <row r="19" spans="1:6" s="3" customFormat="1" ht="15">
      <c r="A19" s="12" t="s">
        <v>5</v>
      </c>
      <c r="B19" s="11">
        <v>6270.712</v>
      </c>
      <c r="C19" s="11">
        <v>2430.8</v>
      </c>
      <c r="D19" s="11">
        <v>1099.273</v>
      </c>
      <c r="E19" s="20">
        <f>SUM(D19)/B19*100</f>
        <v>17.530274074140223</v>
      </c>
      <c r="F19" s="20">
        <f t="shared" si="0"/>
        <v>45.222683890077334</v>
      </c>
    </row>
    <row r="20" spans="1:6" s="3" customFormat="1" ht="15">
      <c r="A20" s="12" t="s">
        <v>29</v>
      </c>
      <c r="B20" s="11">
        <v>35747.327</v>
      </c>
      <c r="C20" s="11">
        <v>15923.674</v>
      </c>
      <c r="D20" s="11">
        <v>11761.202</v>
      </c>
      <c r="E20" s="20">
        <f>SUM(D20)/B20*100</f>
        <v>32.90092710987874</v>
      </c>
      <c r="F20" s="20">
        <f t="shared" si="0"/>
        <v>73.85985169000571</v>
      </c>
    </row>
    <row r="21" spans="1:6" s="3" customFormat="1" ht="15">
      <c r="A21" s="51" t="s">
        <v>13</v>
      </c>
      <c r="B21" s="11">
        <f>SUM(B15)-B16-B17-B18-B19-B20</f>
        <v>41611.351</v>
      </c>
      <c r="C21" s="11">
        <f>SUM(C15)-C16-C17-C18-C19-C20</f>
        <v>14327.357000000002</v>
      </c>
      <c r="D21" s="11">
        <f>SUM(D15)-D16-D17-D18-D19-D20</f>
        <v>9166.774999999996</v>
      </c>
      <c r="E21" s="20">
        <f>SUM(D21)/B21*100</f>
        <v>22.029505843249346</v>
      </c>
      <c r="F21" s="20">
        <f t="shared" si="0"/>
        <v>63.980921254352744</v>
      </c>
    </row>
    <row r="22" spans="1:6" s="3" customFormat="1" ht="15">
      <c r="A22" s="52" t="s">
        <v>14</v>
      </c>
      <c r="B22" s="25"/>
      <c r="C22" s="25"/>
      <c r="D22" s="25"/>
      <c r="E22" s="20" t="e">
        <f>SUM(D22)/B22*100</f>
        <v>#DIV/0!</v>
      </c>
      <c r="F22" s="20" t="e">
        <f t="shared" si="0"/>
        <v>#DIV/0!</v>
      </c>
    </row>
    <row r="23" spans="1:6" s="2" customFormat="1" ht="28.5">
      <c r="A23" s="17" t="s">
        <v>26</v>
      </c>
      <c r="B23" s="18">
        <f>B24+B34</f>
        <v>701237.0769999999</v>
      </c>
      <c r="C23" s="18">
        <f>C24+C34</f>
        <v>310908.227</v>
      </c>
      <c r="D23" s="18">
        <f>D24+D34</f>
        <v>199382.562</v>
      </c>
      <c r="E23" s="19">
        <f>SUM(D23)/B23*100</f>
        <v>28.432974886751467</v>
      </c>
      <c r="F23" s="19">
        <f t="shared" si="0"/>
        <v>64.12907240309211</v>
      </c>
    </row>
    <row r="24" spans="1:6" s="14" customFormat="1" ht="15">
      <c r="A24" s="30" t="s">
        <v>31</v>
      </c>
      <c r="B24" s="25">
        <f>700445.482+791.595</f>
        <v>701237.0769999999</v>
      </c>
      <c r="C24" s="25">
        <v>310908.227</v>
      </c>
      <c r="D24" s="25">
        <v>199382.562</v>
      </c>
      <c r="E24" s="20">
        <f>SUM(D24)/B24*100</f>
        <v>28.432974886751467</v>
      </c>
      <c r="F24" s="20">
        <f>SUM(D24)/C24*100</f>
        <v>64.12907240309211</v>
      </c>
    </row>
    <row r="25" spans="1:6" s="3" customFormat="1" ht="15">
      <c r="A25" s="12" t="s">
        <v>1</v>
      </c>
      <c r="B25" s="11">
        <f>14660.587+636.762</f>
        <v>15297.349</v>
      </c>
      <c r="C25" s="11">
        <v>4759.836</v>
      </c>
      <c r="D25" s="11">
        <v>3377.265</v>
      </c>
      <c r="E25" s="20">
        <f>SUM(D25)/B25*100</f>
        <v>22.07745276648915</v>
      </c>
      <c r="F25" s="20">
        <f t="shared" si="0"/>
        <v>70.95338999074757</v>
      </c>
    </row>
    <row r="26" spans="1:6" s="3" customFormat="1" ht="15">
      <c r="A26" s="12" t="s">
        <v>27</v>
      </c>
      <c r="B26" s="11">
        <f>3215.852+140.256</f>
        <v>3356.1079999999997</v>
      </c>
      <c r="C26" s="11">
        <v>1039.276</v>
      </c>
      <c r="D26" s="11">
        <v>733.654</v>
      </c>
      <c r="E26" s="20">
        <f>SUM(D26)/B26*100</f>
        <v>21.86026194627825</v>
      </c>
      <c r="F26" s="20">
        <f t="shared" si="0"/>
        <v>70.59279729350048</v>
      </c>
    </row>
    <row r="27" spans="1:6" s="3" customFormat="1" ht="15">
      <c r="A27" s="12" t="s">
        <v>4</v>
      </c>
      <c r="B27" s="11">
        <v>62.57</v>
      </c>
      <c r="C27" s="11">
        <v>17.2</v>
      </c>
      <c r="D27" s="11">
        <v>5.3</v>
      </c>
      <c r="E27" s="20">
        <f>SUM(D27)/B27*100</f>
        <v>8.470513025411538</v>
      </c>
      <c r="F27" s="20">
        <f t="shared" si="0"/>
        <v>30.813953488372093</v>
      </c>
    </row>
    <row r="28" spans="1:6" s="3" customFormat="1" ht="15">
      <c r="A28" s="12" t="s">
        <v>5</v>
      </c>
      <c r="B28" s="11">
        <v>259.017</v>
      </c>
      <c r="C28" s="11">
        <v>77.325</v>
      </c>
      <c r="D28" s="11">
        <v>54.139</v>
      </c>
      <c r="E28" s="20">
        <f>SUM(D28)/B28*100</f>
        <v>20.901716875726308</v>
      </c>
      <c r="F28" s="20">
        <f t="shared" si="0"/>
        <v>70.01487229227288</v>
      </c>
    </row>
    <row r="29" spans="1:6" s="3" customFormat="1" ht="15">
      <c r="A29" s="12" t="s">
        <v>29</v>
      </c>
      <c r="B29" s="11">
        <v>1309.543</v>
      </c>
      <c r="C29" s="11">
        <v>712.001</v>
      </c>
      <c r="D29" s="11">
        <v>468.261</v>
      </c>
      <c r="E29" s="20">
        <f>SUM(D29)/B29*100</f>
        <v>35.75758871606355</v>
      </c>
      <c r="F29" s="20">
        <f t="shared" si="0"/>
        <v>65.76690201277808</v>
      </c>
    </row>
    <row r="30" spans="1:6" s="3" customFormat="1" ht="15">
      <c r="A30" s="12" t="s">
        <v>13</v>
      </c>
      <c r="B30" s="11">
        <f>SUM(B24)-B25-B26-B27-B28-B29</f>
        <v>680952.49</v>
      </c>
      <c r="C30" s="11">
        <f>SUM(C24)-C25-C26-C27-C28-C29</f>
        <v>304302.589</v>
      </c>
      <c r="D30" s="11">
        <f>SUM(D24)-D25-D26-D27-D28-D29</f>
        <v>194743.943</v>
      </c>
      <c r="E30" s="20">
        <f>SUM(D30)/B30*100</f>
        <v>28.59875628033903</v>
      </c>
      <c r="F30" s="20">
        <f t="shared" si="0"/>
        <v>63.9968077958088</v>
      </c>
    </row>
    <row r="31" spans="1:6" s="3" customFormat="1" ht="15">
      <c r="A31" s="12" t="s">
        <v>18</v>
      </c>
      <c r="B31" s="11">
        <f>SUM(B32:B33)</f>
        <v>662239.8</v>
      </c>
      <c r="C31" s="11">
        <f>SUM(C32:C33)</f>
        <v>244406.878</v>
      </c>
      <c r="D31" s="11">
        <f>SUM(D32:D33)</f>
        <v>180183.148</v>
      </c>
      <c r="E31" s="20">
        <f>SUM(D31)/B31*100</f>
        <v>27.208142428165743</v>
      </c>
      <c r="F31" s="20">
        <f>SUM(D31)/C31*100</f>
        <v>73.72261757707162</v>
      </c>
    </row>
    <row r="32" spans="1:6" s="3" customFormat="1" ht="30">
      <c r="A32" s="13" t="s">
        <v>22</v>
      </c>
      <c r="B32" s="11">
        <v>424514.7</v>
      </c>
      <c r="C32" s="11">
        <v>101811.032</v>
      </c>
      <c r="D32" s="67">
        <v>101810.961</v>
      </c>
      <c r="E32" s="20">
        <f>SUM(D32)/B32*100</f>
        <v>23.98290589230479</v>
      </c>
      <c r="F32" s="20">
        <f>SUM(D32)/C32*100</f>
        <v>99.9999302629601</v>
      </c>
    </row>
    <row r="33" spans="1:6" s="3" customFormat="1" ht="15">
      <c r="A33" s="13" t="s">
        <v>19</v>
      </c>
      <c r="B33" s="11">
        <v>237725.1</v>
      </c>
      <c r="C33" s="11">
        <v>142595.846</v>
      </c>
      <c r="D33" s="11">
        <v>78372.187</v>
      </c>
      <c r="E33" s="20">
        <f>SUM(D33)/B33*100</f>
        <v>32.967569263826164</v>
      </c>
      <c r="F33" s="20">
        <f>SUM(D33)/C33*100</f>
        <v>54.96105896380741</v>
      </c>
    </row>
    <row r="34" spans="1:6" s="3" customFormat="1" ht="15">
      <c r="A34" s="30" t="s">
        <v>14</v>
      </c>
      <c r="B34" s="25">
        <v>0</v>
      </c>
      <c r="C34" s="25">
        <v>0</v>
      </c>
      <c r="D34" s="25">
        <v>0</v>
      </c>
      <c r="E34" s="20" t="e">
        <f>SUM(D34)/B34*100</f>
        <v>#DIV/0!</v>
      </c>
      <c r="F34" s="20" t="e">
        <f>SUM(D34)/C34*100</f>
        <v>#DIV/0!</v>
      </c>
    </row>
    <row r="35" spans="1:6" s="2" customFormat="1" ht="14.25">
      <c r="A35" s="17" t="s">
        <v>7</v>
      </c>
      <c r="B35" s="18">
        <f>B36+B41</f>
        <v>87280</v>
      </c>
      <c r="C35" s="18">
        <f>C36+C41</f>
        <v>28336.364</v>
      </c>
      <c r="D35" s="18">
        <f>D36+D41</f>
        <v>18781.338</v>
      </c>
      <c r="E35" s="19">
        <f>SUM(D35)/B35*100</f>
        <v>21.518489917506876</v>
      </c>
      <c r="F35" s="19">
        <f>SUM(D35)/C35*100</f>
        <v>66.27998567494403</v>
      </c>
    </row>
    <row r="36" spans="1:6" s="14" customFormat="1" ht="15">
      <c r="A36" s="30" t="s">
        <v>31</v>
      </c>
      <c r="B36" s="25">
        <v>87280</v>
      </c>
      <c r="C36" s="25">
        <v>28336.364</v>
      </c>
      <c r="D36" s="25">
        <v>18781.338</v>
      </c>
      <c r="E36" s="20">
        <f>SUM(D36)/B36*100</f>
        <v>21.518489917506876</v>
      </c>
      <c r="F36" s="20">
        <f t="shared" si="0"/>
        <v>66.27998567494403</v>
      </c>
    </row>
    <row r="37" spans="1:6" s="3" customFormat="1" ht="15">
      <c r="A37" s="12" t="s">
        <v>1</v>
      </c>
      <c r="B37" s="11">
        <v>40460.715</v>
      </c>
      <c r="C37" s="11">
        <v>11838.132</v>
      </c>
      <c r="D37" s="11">
        <v>8659.321</v>
      </c>
      <c r="E37" s="20">
        <f>SUM(D37)/B37*100</f>
        <v>21.401799251446743</v>
      </c>
      <c r="F37" s="20">
        <f>SUM(D37)/C37*100</f>
        <v>73.1476976266188</v>
      </c>
    </row>
    <row r="38" spans="1:6" s="3" customFormat="1" ht="15">
      <c r="A38" s="12" t="s">
        <v>27</v>
      </c>
      <c r="B38" s="11">
        <v>8901.357</v>
      </c>
      <c r="C38" s="11">
        <v>2604.684</v>
      </c>
      <c r="D38" s="11">
        <v>1928.168</v>
      </c>
      <c r="E38" s="20">
        <f>SUM(D38)/B38*100</f>
        <v>21.661506217535145</v>
      </c>
      <c r="F38" s="20">
        <f t="shared" si="0"/>
        <v>74.02694530315385</v>
      </c>
    </row>
    <row r="39" spans="1:6" s="3" customFormat="1" ht="15">
      <c r="A39" s="12" t="s">
        <v>29</v>
      </c>
      <c r="B39" s="11">
        <v>6464.382</v>
      </c>
      <c r="C39" s="11">
        <v>3242.89</v>
      </c>
      <c r="D39" s="11">
        <v>2276.016</v>
      </c>
      <c r="E39" s="20">
        <f>SUM(D39)/B39*100</f>
        <v>35.20856286030127</v>
      </c>
      <c r="F39" s="20">
        <f t="shared" si="0"/>
        <v>70.18480429493447</v>
      </c>
    </row>
    <row r="40" spans="1:6" s="3" customFormat="1" ht="15">
      <c r="A40" s="12" t="s">
        <v>13</v>
      </c>
      <c r="B40" s="11">
        <f>SUM(B36)-B37-B38-B39</f>
        <v>31453.546000000002</v>
      </c>
      <c r="C40" s="11">
        <f>SUM(C36)-C37-C38-C39</f>
        <v>10650.658000000003</v>
      </c>
      <c r="D40" s="11">
        <f>SUM(D36)-D37-D38-D39</f>
        <v>5917.8330000000005</v>
      </c>
      <c r="E40" s="20">
        <f>SUM(D40)/B40*100</f>
        <v>18.814517765341943</v>
      </c>
      <c r="F40" s="20">
        <f t="shared" si="0"/>
        <v>55.56307413119451</v>
      </c>
    </row>
    <row r="41" spans="1:6" s="3" customFormat="1" ht="15">
      <c r="A41" s="30" t="s">
        <v>14</v>
      </c>
      <c r="B41" s="25"/>
      <c r="C41" s="25"/>
      <c r="D41" s="25"/>
      <c r="E41" s="20" t="e">
        <f>SUM(D41)/B41*100</f>
        <v>#DIV/0!</v>
      </c>
      <c r="F41" s="20" t="e">
        <f t="shared" si="0"/>
        <v>#DIV/0!</v>
      </c>
    </row>
    <row r="42" spans="1:6" s="2" customFormat="1" ht="14.25">
      <c r="A42" s="17" t="s">
        <v>8</v>
      </c>
      <c r="B42" s="18">
        <f>B43+B48</f>
        <v>51900</v>
      </c>
      <c r="C42" s="18">
        <f>C43+C48</f>
        <v>18141.223</v>
      </c>
      <c r="D42" s="18">
        <f>D43+D48</f>
        <v>10513.416</v>
      </c>
      <c r="E42" s="19">
        <f>SUM(D42)/B42*100</f>
        <v>20.257063583815025</v>
      </c>
      <c r="F42" s="19">
        <f t="shared" si="0"/>
        <v>57.95318209803164</v>
      </c>
    </row>
    <row r="43" spans="1:6" s="14" customFormat="1" ht="15">
      <c r="A43" s="30" t="s">
        <v>31</v>
      </c>
      <c r="B43" s="25">
        <v>51900</v>
      </c>
      <c r="C43" s="25">
        <v>18141.223</v>
      </c>
      <c r="D43" s="25">
        <v>10513.416</v>
      </c>
      <c r="E43" s="20">
        <f>SUM(D43)/B43*100</f>
        <v>20.257063583815025</v>
      </c>
      <c r="F43" s="20">
        <f t="shared" si="0"/>
        <v>57.95318209803164</v>
      </c>
    </row>
    <row r="44" spans="1:6" s="3" customFormat="1" ht="15">
      <c r="A44" s="12" t="s">
        <v>1</v>
      </c>
      <c r="B44" s="11">
        <v>24685.189</v>
      </c>
      <c r="C44" s="11">
        <v>7489.884</v>
      </c>
      <c r="D44" s="11">
        <v>5385.351</v>
      </c>
      <c r="E44" s="20">
        <f>SUM(D44)/B44*100</f>
        <v>21.81612220996161</v>
      </c>
      <c r="F44" s="20">
        <f>SUM(D44)/C44*100</f>
        <v>71.90166096030325</v>
      </c>
    </row>
    <row r="45" spans="1:6" s="3" customFormat="1" ht="15">
      <c r="A45" s="12" t="s">
        <v>27</v>
      </c>
      <c r="B45" s="11">
        <v>5430.741</v>
      </c>
      <c r="C45" s="11">
        <v>1648.118</v>
      </c>
      <c r="D45" s="11">
        <v>1189.559</v>
      </c>
      <c r="E45" s="20">
        <f>SUM(D45)/B45*100</f>
        <v>21.9041747709935</v>
      </c>
      <c r="F45" s="20">
        <f t="shared" si="0"/>
        <v>72.17681015558352</v>
      </c>
    </row>
    <row r="46" spans="1:6" s="3" customFormat="1" ht="15">
      <c r="A46" s="12" t="s">
        <v>29</v>
      </c>
      <c r="B46" s="11">
        <v>4194.121</v>
      </c>
      <c r="C46" s="11">
        <v>2127.343</v>
      </c>
      <c r="D46" s="11">
        <v>1290.043</v>
      </c>
      <c r="E46" s="20">
        <f>SUM(D46)/B46*100</f>
        <v>30.758363909863352</v>
      </c>
      <c r="F46" s="20">
        <f t="shared" si="0"/>
        <v>60.641043780904155</v>
      </c>
    </row>
    <row r="47" spans="1:6" s="3" customFormat="1" ht="15">
      <c r="A47" s="12" t="s">
        <v>13</v>
      </c>
      <c r="B47" s="11">
        <f>SUM(B43)-B44-B45-B46</f>
        <v>17589.949</v>
      </c>
      <c r="C47" s="11">
        <f>SUM(C43)-C44-C45-C46</f>
        <v>6875.8780000000015</v>
      </c>
      <c r="D47" s="11">
        <f>SUM(D43)-D44-D45-D46</f>
        <v>2648.4629999999997</v>
      </c>
      <c r="E47" s="20">
        <f>SUM(D47)/B47*100</f>
        <v>15.056683791408377</v>
      </c>
      <c r="F47" s="20">
        <f t="shared" si="0"/>
        <v>38.51817906018692</v>
      </c>
    </row>
    <row r="48" spans="1:6" s="3" customFormat="1" ht="15">
      <c r="A48" s="30" t="s">
        <v>14</v>
      </c>
      <c r="B48" s="25"/>
      <c r="C48" s="25"/>
      <c r="D48" s="25"/>
      <c r="E48" s="20" t="e">
        <f>SUM(D48)/B48*100</f>
        <v>#DIV/0!</v>
      </c>
      <c r="F48" s="20" t="e">
        <f t="shared" si="0"/>
        <v>#DIV/0!</v>
      </c>
    </row>
    <row r="49" spans="1:6" s="3" customFormat="1" ht="14.25">
      <c r="A49" s="17" t="s">
        <v>0</v>
      </c>
      <c r="B49" s="18">
        <f>B50+B55</f>
        <v>81514.2</v>
      </c>
      <c r="C49" s="18">
        <f>C50+C55</f>
        <v>25387.349</v>
      </c>
      <c r="D49" s="18">
        <f>D50+D55</f>
        <v>16940.13</v>
      </c>
      <c r="E49" s="19">
        <f>SUM(D49)/B49*100</f>
        <v>20.781814702223663</v>
      </c>
      <c r="F49" s="19">
        <f t="shared" si="0"/>
        <v>66.72665980209278</v>
      </c>
    </row>
    <row r="50" spans="1:6" s="3" customFormat="1" ht="15">
      <c r="A50" s="30" t="s">
        <v>31</v>
      </c>
      <c r="B50" s="25">
        <v>81514.2</v>
      </c>
      <c r="C50" s="25">
        <v>25387.349</v>
      </c>
      <c r="D50" s="25">
        <v>16940.13</v>
      </c>
      <c r="E50" s="20">
        <f>SUM(D50)/B50*100</f>
        <v>20.781814702223663</v>
      </c>
      <c r="F50" s="20">
        <f t="shared" si="0"/>
        <v>66.72665980209278</v>
      </c>
    </row>
    <row r="51" spans="1:6" s="3" customFormat="1" ht="15">
      <c r="A51" s="12" t="s">
        <v>1</v>
      </c>
      <c r="B51" s="11">
        <v>50216.2</v>
      </c>
      <c r="C51" s="11">
        <v>14852.72</v>
      </c>
      <c r="D51" s="11">
        <v>10872.156</v>
      </c>
      <c r="E51" s="20">
        <f>SUM(D51)/B51*100</f>
        <v>21.650694397425536</v>
      </c>
      <c r="F51" s="20">
        <f>SUM(D51)/C51*100</f>
        <v>73.19976408361568</v>
      </c>
    </row>
    <row r="52" spans="1:6" s="3" customFormat="1" ht="15">
      <c r="A52" s="12" t="s">
        <v>27</v>
      </c>
      <c r="B52" s="11">
        <v>11116.743</v>
      </c>
      <c r="C52" s="11">
        <v>3301.82</v>
      </c>
      <c r="D52" s="11">
        <v>2381.585</v>
      </c>
      <c r="E52" s="20">
        <f>SUM(D52)/B52*100</f>
        <v>21.423406118140896</v>
      </c>
      <c r="F52" s="20">
        <f t="shared" si="0"/>
        <v>72.12946193311566</v>
      </c>
    </row>
    <row r="53" spans="1:6" s="3" customFormat="1" ht="15">
      <c r="A53" s="12" t="s">
        <v>29</v>
      </c>
      <c r="B53" s="11">
        <v>4798.274</v>
      </c>
      <c r="C53" s="11">
        <v>2415.388</v>
      </c>
      <c r="D53" s="11">
        <v>1778.001</v>
      </c>
      <c r="E53" s="20">
        <f>SUM(D53)/B53*100</f>
        <v>37.05501186468301</v>
      </c>
      <c r="F53" s="20">
        <f t="shared" si="0"/>
        <v>73.61140321968975</v>
      </c>
    </row>
    <row r="54" spans="1:6" s="3" customFormat="1" ht="15">
      <c r="A54" s="12" t="s">
        <v>13</v>
      </c>
      <c r="B54" s="11">
        <f>SUM(B50)-B51-B52-B53</f>
        <v>15382.982999999997</v>
      </c>
      <c r="C54" s="11">
        <f>SUM(C50)-C51-C52-C53</f>
        <v>4817.420999999999</v>
      </c>
      <c r="D54" s="11">
        <f>SUM(D50)-D51-D52-D53</f>
        <v>1908.3880000000001</v>
      </c>
      <c r="E54" s="20">
        <f>SUM(D54)/B54*100</f>
        <v>12.405838321475105</v>
      </c>
      <c r="F54" s="20">
        <f t="shared" si="0"/>
        <v>39.61430815367809</v>
      </c>
    </row>
    <row r="55" spans="1:6" s="3" customFormat="1" ht="15">
      <c r="A55" s="30" t="s">
        <v>14</v>
      </c>
      <c r="B55" s="25"/>
      <c r="C55" s="25"/>
      <c r="D55" s="25"/>
      <c r="E55" s="20" t="e">
        <f>SUM(D55)/B55*100</f>
        <v>#DIV/0!</v>
      </c>
      <c r="F55" s="20" t="e">
        <f t="shared" si="0"/>
        <v>#DIV/0!</v>
      </c>
    </row>
    <row r="56" spans="1:6" s="3" customFormat="1" ht="14.25" customHeight="1">
      <c r="A56" s="21" t="s">
        <v>9</v>
      </c>
      <c r="B56" s="22">
        <f>B57+B60</f>
        <v>192619.877</v>
      </c>
      <c r="C56" s="22">
        <f>C57+C60</f>
        <v>61684.995</v>
      </c>
      <c r="D56" s="22">
        <f>D57+D60</f>
        <v>17744.168</v>
      </c>
      <c r="E56" s="19">
        <f>SUM(D56)/B56*100</f>
        <v>9.212012942984073</v>
      </c>
      <c r="F56" s="19">
        <f t="shared" si="0"/>
        <v>28.765776831140215</v>
      </c>
    </row>
    <row r="57" spans="1:6" s="3" customFormat="1" ht="14.25" customHeight="1">
      <c r="A57" s="30" t="s">
        <v>31</v>
      </c>
      <c r="B57" s="25">
        <v>187619.877</v>
      </c>
      <c r="C57" s="25">
        <v>56684.995</v>
      </c>
      <c r="D57" s="25">
        <v>17564.309</v>
      </c>
      <c r="E57" s="20">
        <f>SUM(D57)/B57*100</f>
        <v>9.36164615436775</v>
      </c>
      <c r="F57" s="20">
        <f t="shared" si="0"/>
        <v>30.985817322556</v>
      </c>
    </row>
    <row r="58" spans="1:6" s="3" customFormat="1" ht="15">
      <c r="A58" s="12" t="s">
        <v>29</v>
      </c>
      <c r="B58" s="11">
        <v>20033.7</v>
      </c>
      <c r="C58" s="11">
        <v>6112.062</v>
      </c>
      <c r="D58" s="11">
        <v>4598.669</v>
      </c>
      <c r="E58" s="20">
        <f>SUM(D58)/B58*100</f>
        <v>22.95466638713767</v>
      </c>
      <c r="F58" s="20">
        <f>SUM(D58)/C58*100</f>
        <v>75.23924004697597</v>
      </c>
    </row>
    <row r="59" spans="1:6" s="3" customFormat="1" ht="15">
      <c r="A59" s="12" t="s">
        <v>13</v>
      </c>
      <c r="B59" s="11">
        <f>SUM(B57)-B58</f>
        <v>167586.177</v>
      </c>
      <c r="C59" s="11">
        <f>SUM(C57)-C58</f>
        <v>50572.933000000005</v>
      </c>
      <c r="D59" s="11">
        <f>SUM(D57)-D58</f>
        <v>12965.640000000001</v>
      </c>
      <c r="E59" s="20">
        <f>SUM(D59)/B59*100</f>
        <v>7.7367001456212</v>
      </c>
      <c r="F59" s="20">
        <f t="shared" si="0"/>
        <v>25.63750850677377</v>
      </c>
    </row>
    <row r="60" spans="1:6" s="3" customFormat="1" ht="15">
      <c r="A60" s="30" t="s">
        <v>14</v>
      </c>
      <c r="B60" s="25">
        <f>2465+2535</f>
        <v>5000</v>
      </c>
      <c r="C60" s="25">
        <f>2465+2500+35</f>
        <v>5000</v>
      </c>
      <c r="D60" s="25">
        <v>179.859</v>
      </c>
      <c r="E60" s="20">
        <f>SUM(D60)/B60*100</f>
        <v>3.5971800000000007</v>
      </c>
      <c r="F60" s="20">
        <f t="shared" si="0"/>
        <v>3.5971800000000007</v>
      </c>
    </row>
    <row r="61" spans="1:6" s="3" customFormat="1" ht="17.25" customHeight="1">
      <c r="A61" s="21" t="s">
        <v>21</v>
      </c>
      <c r="B61" s="22">
        <f>SUM(B62)</f>
        <v>438016.329</v>
      </c>
      <c r="C61" s="22">
        <f>SUM(C62)</f>
        <v>20000</v>
      </c>
      <c r="D61" s="22">
        <f>SUM(D62)</f>
        <v>0</v>
      </c>
      <c r="E61" s="20">
        <f>SUM(D61)/B61*100</f>
        <v>0</v>
      </c>
      <c r="F61" s="20">
        <f t="shared" si="0"/>
        <v>0</v>
      </c>
    </row>
    <row r="62" spans="1:6" s="3" customFormat="1" ht="15">
      <c r="A62" s="30" t="s">
        <v>14</v>
      </c>
      <c r="B62" s="25">
        <v>438016.329</v>
      </c>
      <c r="C62" s="25">
        <v>20000</v>
      </c>
      <c r="D62" s="25"/>
      <c r="E62" s="20">
        <f>SUM(D62)/B62*100</f>
        <v>0</v>
      </c>
      <c r="F62" s="20">
        <f t="shared" si="0"/>
        <v>0</v>
      </c>
    </row>
    <row r="63" spans="1:6" s="3" customFormat="1" ht="15" customHeight="1">
      <c r="A63" s="23" t="s">
        <v>16</v>
      </c>
      <c r="B63" s="22">
        <f>SUM(B64:B65)</f>
        <v>62576.117</v>
      </c>
      <c r="C63" s="22">
        <f>SUM(C64:C65)</f>
        <v>19019</v>
      </c>
      <c r="D63" s="22">
        <f>SUM(D64:D65)</f>
        <v>8814</v>
      </c>
      <c r="E63" s="19">
        <f>SUM(D63)/B63*100</f>
        <v>14.085245973315985</v>
      </c>
      <c r="F63" s="19">
        <f t="shared" si="0"/>
        <v>46.34313055365687</v>
      </c>
    </row>
    <row r="64" spans="1:6" s="3" customFormat="1" ht="15">
      <c r="A64" s="30" t="s">
        <v>13</v>
      </c>
      <c r="B64" s="25">
        <v>62576.117</v>
      </c>
      <c r="C64" s="25">
        <v>19019</v>
      </c>
      <c r="D64" s="25">
        <v>8814</v>
      </c>
      <c r="E64" s="20">
        <f>SUM(D64)/B64*100</f>
        <v>14.085245973315985</v>
      </c>
      <c r="F64" s="20">
        <f t="shared" si="0"/>
        <v>46.34313055365687</v>
      </c>
    </row>
    <row r="65" spans="1:6" s="3" customFormat="1" ht="15">
      <c r="A65" s="30" t="s">
        <v>14</v>
      </c>
      <c r="B65" s="25"/>
      <c r="C65" s="25"/>
      <c r="D65" s="25"/>
      <c r="E65" s="20" t="e">
        <f>SUM(D65)/B65*100</f>
        <v>#DIV/0!</v>
      </c>
      <c r="F65" s="20" t="e">
        <f t="shared" si="0"/>
        <v>#DIV/0!</v>
      </c>
    </row>
    <row r="66" spans="1:6" s="3" customFormat="1" ht="60.75" customHeight="1">
      <c r="A66" s="24" t="s">
        <v>20</v>
      </c>
      <c r="B66" s="22">
        <f>SUM(B67:B67)</f>
        <v>0</v>
      </c>
      <c r="C66" s="22">
        <f>SUM(C67:C67)</f>
        <v>0</v>
      </c>
      <c r="D66" s="22">
        <f>SUM(D67:D67)</f>
        <v>0</v>
      </c>
      <c r="E66" s="19" t="e">
        <f>SUM(D66)/B66*100</f>
        <v>#DIV/0!</v>
      </c>
      <c r="F66" s="19" t="e">
        <f t="shared" si="0"/>
        <v>#DIV/0!</v>
      </c>
    </row>
    <row r="67" spans="1:6" s="3" customFormat="1" ht="15">
      <c r="A67" s="30" t="s">
        <v>14</v>
      </c>
      <c r="B67" s="25"/>
      <c r="C67" s="25"/>
      <c r="D67" s="25"/>
      <c r="E67" s="20" t="e">
        <f>SUM(D67)/B67*100</f>
        <v>#DIV/0!</v>
      </c>
      <c r="F67" s="20" t="e">
        <f t="shared" si="0"/>
        <v>#DIV/0!</v>
      </c>
    </row>
    <row r="68" spans="1:6" s="3" customFormat="1" ht="42.75">
      <c r="A68" s="23" t="s">
        <v>10</v>
      </c>
      <c r="B68" s="18">
        <f>SUM(B69)+B72</f>
        <v>8770.034</v>
      </c>
      <c r="C68" s="18">
        <f>SUM(C69)+C72</f>
        <v>2760.817</v>
      </c>
      <c r="D68" s="18">
        <f>SUM(D69)+D72</f>
        <v>1176.231</v>
      </c>
      <c r="E68" s="19">
        <f>SUM(D68)/B68*100</f>
        <v>13.411932040400302</v>
      </c>
      <c r="F68" s="19">
        <f t="shared" si="0"/>
        <v>42.60445368164569</v>
      </c>
    </row>
    <row r="69" spans="1:6" s="3" customFormat="1" ht="15">
      <c r="A69" s="30" t="s">
        <v>31</v>
      </c>
      <c r="B69" s="25">
        <v>8770.034</v>
      </c>
      <c r="C69" s="25">
        <v>2760.817</v>
      </c>
      <c r="D69" s="25">
        <v>1176.231</v>
      </c>
      <c r="E69" s="20">
        <f>SUM(D69)/B69*100</f>
        <v>13.411932040400302</v>
      </c>
      <c r="F69" s="20">
        <f t="shared" si="0"/>
        <v>42.60445368164569</v>
      </c>
    </row>
    <row r="70" spans="1:6" s="3" customFormat="1" ht="15">
      <c r="A70" s="12" t="s">
        <v>29</v>
      </c>
      <c r="B70" s="11">
        <v>14.956</v>
      </c>
      <c r="C70" s="11">
        <v>11.14</v>
      </c>
      <c r="D70" s="11">
        <v>1.397</v>
      </c>
      <c r="E70" s="20">
        <f>SUM(D70)/B70*100</f>
        <v>9.340732816261033</v>
      </c>
      <c r="F70" s="20">
        <f t="shared" si="0"/>
        <v>12.540394973070018</v>
      </c>
    </row>
    <row r="71" spans="1:6" s="3" customFormat="1" ht="15">
      <c r="A71" s="12" t="s">
        <v>13</v>
      </c>
      <c r="B71" s="11">
        <f>SUM(B69)-B70</f>
        <v>8755.078</v>
      </c>
      <c r="C71" s="11">
        <f>SUM(C69)-C70</f>
        <v>2749.677</v>
      </c>
      <c r="D71" s="11">
        <f>SUM(D69)-D70</f>
        <v>1174.834</v>
      </c>
      <c r="E71" s="19">
        <f>SUM(D71)/B71*100</f>
        <v>13.418886730649346</v>
      </c>
      <c r="F71" s="19">
        <f t="shared" si="0"/>
        <v>42.72625475646776</v>
      </c>
    </row>
    <row r="72" spans="1:6" s="3" customFormat="1" ht="15">
      <c r="A72" s="30" t="s">
        <v>14</v>
      </c>
      <c r="B72" s="25"/>
      <c r="C72" s="25"/>
      <c r="D72" s="25"/>
      <c r="E72" s="20" t="e">
        <f>SUM(D72)/B72*100</f>
        <v>#DIV/0!</v>
      </c>
      <c r="F72" s="20" t="e">
        <f>SUM(D72)/C72*100</f>
        <v>#DIV/0!</v>
      </c>
    </row>
    <row r="73" spans="1:6" s="2" customFormat="1" ht="15">
      <c r="A73" s="23" t="s">
        <v>11</v>
      </c>
      <c r="B73" s="18">
        <v>2500</v>
      </c>
      <c r="C73" s="18">
        <v>300</v>
      </c>
      <c r="D73" s="18"/>
      <c r="E73" s="20">
        <f>SUM(D73)/B73*100</f>
        <v>0</v>
      </c>
      <c r="F73" s="20">
        <f t="shared" si="0"/>
        <v>0</v>
      </c>
    </row>
    <row r="74" spans="1:6" s="2" customFormat="1" ht="15">
      <c r="A74" s="23" t="s">
        <v>12</v>
      </c>
      <c r="B74" s="18">
        <v>37806.6</v>
      </c>
      <c r="C74" s="18">
        <v>12602.4</v>
      </c>
      <c r="D74" s="18">
        <v>9451.8</v>
      </c>
      <c r="E74" s="20">
        <f>SUM(D74)/B74*100</f>
        <v>25.000396756121944</v>
      </c>
      <c r="F74" s="20">
        <f aca="true" t="shared" si="1" ref="F74:F90">SUM(D74)/C74*100</f>
        <v>75</v>
      </c>
    </row>
    <row r="75" spans="1:6" s="2" customFormat="1" ht="15">
      <c r="A75" s="17" t="s">
        <v>17</v>
      </c>
      <c r="B75" s="18">
        <f>SUM(B76)+B80</f>
        <v>15932.266</v>
      </c>
      <c r="C75" s="18">
        <f>SUM(C76)+C80</f>
        <v>6748.668</v>
      </c>
      <c r="D75" s="18">
        <f>SUM(D76)+D80</f>
        <v>390.04100000000005</v>
      </c>
      <c r="E75" s="20">
        <f>SUM(D75)/B75*100</f>
        <v>2.448120060260104</v>
      </c>
      <c r="F75" s="20">
        <f t="shared" si="1"/>
        <v>5.779525678252361</v>
      </c>
    </row>
    <row r="76" spans="1:6" s="2" customFormat="1" ht="15">
      <c r="A76" s="30" t="s">
        <v>31</v>
      </c>
      <c r="B76" s="25">
        <f>11422.266+1000-290</f>
        <v>12132.266</v>
      </c>
      <c r="C76" s="25">
        <v>5048.668</v>
      </c>
      <c r="D76" s="25">
        <f>218.769+36+53.875+653.87-572.473</f>
        <v>390.04100000000005</v>
      </c>
      <c r="E76" s="19">
        <f>SUM(D76)/B76*100</f>
        <v>3.21490643215373</v>
      </c>
      <c r="F76" s="20">
        <f t="shared" si="1"/>
        <v>7.725621886802619</v>
      </c>
    </row>
    <row r="77" spans="1:6" s="3" customFormat="1" ht="15">
      <c r="A77" s="12" t="s">
        <v>1</v>
      </c>
      <c r="B77" s="11"/>
      <c r="C77" s="11"/>
      <c r="D77" s="11"/>
      <c r="E77" s="19" t="e">
        <f>SUM(D77)/B77*100</f>
        <v>#DIV/0!</v>
      </c>
      <c r="F77" s="19" t="e">
        <f t="shared" si="1"/>
        <v>#DIV/0!</v>
      </c>
    </row>
    <row r="78" spans="1:6" s="3" customFormat="1" ht="15">
      <c r="A78" s="12" t="s">
        <v>27</v>
      </c>
      <c r="B78" s="11"/>
      <c r="C78" s="11"/>
      <c r="D78" s="11"/>
      <c r="E78" s="19" t="e">
        <f>SUM(D78)/B78*100</f>
        <v>#DIV/0!</v>
      </c>
      <c r="F78" s="19" t="e">
        <f t="shared" si="1"/>
        <v>#DIV/0!</v>
      </c>
    </row>
    <row r="79" spans="1:6" s="3" customFormat="1" ht="15">
      <c r="A79" s="12" t="s">
        <v>13</v>
      </c>
      <c r="B79" s="11">
        <f>SUM(B76)-B77-B78</f>
        <v>12132.266</v>
      </c>
      <c r="C79" s="11">
        <f>SUM(C76)-C77-C78</f>
        <v>5048.668</v>
      </c>
      <c r="D79" s="11">
        <f>SUM(D76)-D77-D78</f>
        <v>390.04100000000005</v>
      </c>
      <c r="E79" s="20">
        <f>SUM(D79)/B79*100</f>
        <v>3.21490643215373</v>
      </c>
      <c r="F79" s="20">
        <f>SUM(D79)/C79*100</f>
        <v>7.725621886802619</v>
      </c>
    </row>
    <row r="80" spans="1:6" s="3" customFormat="1" ht="15">
      <c r="A80" s="30" t="s">
        <v>14</v>
      </c>
      <c r="B80" s="25">
        <f>500+3300</f>
        <v>3800</v>
      </c>
      <c r="C80" s="25">
        <f>100+500+50+1050</f>
        <v>1700</v>
      </c>
      <c r="D80" s="25"/>
      <c r="E80" s="20">
        <f>SUM(D80)/B80*100</f>
        <v>0</v>
      </c>
      <c r="F80" s="20">
        <f t="shared" si="1"/>
        <v>0</v>
      </c>
    </row>
    <row r="81" spans="1:6" s="3" customFormat="1" ht="40.5">
      <c r="A81" s="26" t="s">
        <v>23</v>
      </c>
      <c r="B81" s="18">
        <f>15000+775.5</f>
        <v>15775.5</v>
      </c>
      <c r="C81" s="18">
        <f>9000+21</f>
        <v>9021</v>
      </c>
      <c r="D81" s="18">
        <f>4000+3000</f>
        <v>7000</v>
      </c>
      <c r="E81" s="20">
        <f>SUM(D81)/B81*100</f>
        <v>44.372603087065386</v>
      </c>
      <c r="F81" s="20">
        <f t="shared" si="1"/>
        <v>77.5967187673207</v>
      </c>
    </row>
    <row r="82" spans="1:12" s="9" customFormat="1" ht="15.75">
      <c r="A82" s="27" t="s">
        <v>25</v>
      </c>
      <c r="B82" s="28">
        <f>B5+B14+B23+B35+B42+B49+B56+B61+B63+B66+B68+B73+B74+B75+B81</f>
        <v>2735291.9329999997</v>
      </c>
      <c r="C82" s="28">
        <f>C5+C14+C23+C35+C42+C49+C56+C61+C63+C66+C68+C73+C74+C75+C81</f>
        <v>855516.4210000001</v>
      </c>
      <c r="D82" s="28">
        <f>D5+D14+D23+D35+D42+D49+D56+D61+D63+D66+D68+D73+D74+D75+D81</f>
        <v>532100.182</v>
      </c>
      <c r="E82" s="20">
        <f>SUM(D82)/B82*100</f>
        <v>19.453140470326538</v>
      </c>
      <c r="F82" s="20">
        <f t="shared" si="1"/>
        <v>62.196372733329454</v>
      </c>
      <c r="G82" s="5"/>
      <c r="H82" s="6"/>
      <c r="I82" s="5"/>
      <c r="J82" s="7"/>
      <c r="K82" s="8"/>
      <c r="L82" s="8"/>
    </row>
    <row r="83" spans="1:12" s="9" customFormat="1" ht="15.75">
      <c r="A83" s="17" t="s">
        <v>31</v>
      </c>
      <c r="B83" s="28">
        <f>B6+B15+B24+B36+B43+B50+B57+B64+B69+B76+B74</f>
        <v>2270200.104</v>
      </c>
      <c r="C83" s="28">
        <f>C6+C15+C24+C36+C43+C50+C57+C64+C69+C76+C74</f>
        <v>819495.4210000001</v>
      </c>
      <c r="D83" s="28">
        <f>D6+D15+D24+D36+D43+D50+D57+D64+D69+D76+D74</f>
        <v>524920.3230000001</v>
      </c>
      <c r="E83" s="20">
        <f>SUM(D83)/B83*100</f>
        <v>23.122205045938987</v>
      </c>
      <c r="F83" s="20">
        <f t="shared" si="1"/>
        <v>64.05408859508441</v>
      </c>
      <c r="G83" s="5"/>
      <c r="H83" s="6"/>
      <c r="I83" s="5"/>
      <c r="J83" s="7"/>
      <c r="K83" s="8"/>
      <c r="L83" s="8"/>
    </row>
    <row r="84" spans="1:6" s="4" customFormat="1" ht="15">
      <c r="A84" s="29" t="s">
        <v>1</v>
      </c>
      <c r="B84" s="22">
        <f aca="true" t="shared" si="2" ref="B84:D85">B7+B16+B25+B37+B44+B51+B77</f>
        <v>746062.364</v>
      </c>
      <c r="C84" s="22">
        <f t="shared" si="2"/>
        <v>227179.52</v>
      </c>
      <c r="D84" s="22">
        <f t="shared" si="2"/>
        <v>165635.166</v>
      </c>
      <c r="E84" s="19">
        <f>SUM(D84)/B84*100</f>
        <v>22.201249385098322</v>
      </c>
      <c r="F84" s="19">
        <f t="shared" si="1"/>
        <v>72.90937404921007</v>
      </c>
    </row>
    <row r="85" spans="1:6" ht="15">
      <c r="A85" s="29" t="s">
        <v>28</v>
      </c>
      <c r="B85" s="22">
        <f t="shared" si="2"/>
        <v>164193.59</v>
      </c>
      <c r="C85" s="22">
        <f t="shared" si="2"/>
        <v>50280.966</v>
      </c>
      <c r="D85" s="22">
        <f t="shared" si="2"/>
        <v>36577.704</v>
      </c>
      <c r="E85" s="19">
        <f>SUM(D85)/B85*100</f>
        <v>22.277181466097424</v>
      </c>
      <c r="F85" s="19">
        <f t="shared" si="1"/>
        <v>72.74662145512478</v>
      </c>
    </row>
    <row r="86" spans="1:6" ht="15">
      <c r="A86" s="29" t="s">
        <v>2</v>
      </c>
      <c r="B86" s="22">
        <f>B70+B11+B20+B29+B39+B46+B53+B58</f>
        <v>165297.17400000006</v>
      </c>
      <c r="C86" s="22">
        <f>C70+C11+C20+C29+C39+C46+C53+C58</f>
        <v>74990.988</v>
      </c>
      <c r="D86" s="22">
        <f>D70+D11+D20+D29+D39+D46+D53+D58</f>
        <v>57351.95599999999</v>
      </c>
      <c r="E86" s="19">
        <f>SUM(D86)/B86*100</f>
        <v>34.696271334923104</v>
      </c>
      <c r="F86" s="19">
        <f>SUM(D86)/C86*100</f>
        <v>76.47846431893922</v>
      </c>
    </row>
    <row r="87" spans="1:6" ht="15">
      <c r="A87" s="29" t="s">
        <v>13</v>
      </c>
      <c r="B87" s="22">
        <f>B83-B84-B85-B86</f>
        <v>1194646.9759999996</v>
      </c>
      <c r="C87" s="22">
        <f>C83-C84-C85-C86</f>
        <v>467043.94700000004</v>
      </c>
      <c r="D87" s="22">
        <f>D83-D84-D85-D86</f>
        <v>265355.4970000001</v>
      </c>
      <c r="E87" s="19">
        <f>SUM(D87)/B87*100</f>
        <v>22.2120427482671</v>
      </c>
      <c r="F87" s="19">
        <f t="shared" si="1"/>
        <v>56.81595890589715</v>
      </c>
    </row>
    <row r="88" spans="1:6" ht="20.25" customHeight="1">
      <c r="A88" s="17" t="s">
        <v>14</v>
      </c>
      <c r="B88" s="18">
        <f>B13+B22+B41+B34+B55+B60+B62+B65+B67+B72+B80+B48</f>
        <v>446816.329</v>
      </c>
      <c r="C88" s="18">
        <f>C13+C22+C41+C34+C55+C60+C62+C65+C67+C72+C80+C48</f>
        <v>26700</v>
      </c>
      <c r="D88" s="18">
        <f>D13+D22+D41+D34+D55+D60+D62+D65+D67+D72+D80+D48</f>
        <v>179.859</v>
      </c>
      <c r="E88" s="19">
        <f>SUM(D88)/B88*100</f>
        <v>0.04025345277835627</v>
      </c>
      <c r="F88" s="19">
        <f t="shared" si="1"/>
        <v>0.6736292134831461</v>
      </c>
    </row>
    <row r="89" spans="1:6" ht="15">
      <c r="A89" s="17" t="s">
        <v>24</v>
      </c>
      <c r="B89" s="18">
        <f>SUM(B81)</f>
        <v>15775.5</v>
      </c>
      <c r="C89" s="18">
        <f>SUM(C81)</f>
        <v>9021</v>
      </c>
      <c r="D89" s="18">
        <f>SUM(D81)</f>
        <v>7000</v>
      </c>
      <c r="E89" s="19">
        <f>SUM(D89)/B89*100</f>
        <v>44.372603087065386</v>
      </c>
      <c r="F89" s="19">
        <f t="shared" si="1"/>
        <v>77.5967187673207</v>
      </c>
    </row>
    <row r="90" spans="1:6" ht="15">
      <c r="A90" s="17" t="s">
        <v>30</v>
      </c>
      <c r="B90" s="18">
        <f>SUM(B73)</f>
        <v>2500</v>
      </c>
      <c r="C90" s="18">
        <f>SUM(C73)</f>
        <v>300</v>
      </c>
      <c r="D90" s="18"/>
      <c r="E90" s="19">
        <f>SUM(D90)/B90*100</f>
        <v>0</v>
      </c>
      <c r="F90" s="19">
        <f t="shared" si="1"/>
        <v>0</v>
      </c>
    </row>
    <row r="91" spans="5:7" ht="15">
      <c r="E91" s="63"/>
      <c r="F91" s="63"/>
      <c r="G91" s="64"/>
    </row>
    <row r="92" spans="3:7" ht="15">
      <c r="C92" s="54"/>
      <c r="D92" s="59"/>
      <c r="E92" s="63"/>
      <c r="F92" s="63"/>
      <c r="G92" s="64"/>
    </row>
    <row r="93" spans="3:7" ht="15">
      <c r="C93" s="55"/>
      <c r="D93" s="57"/>
      <c r="E93" s="63"/>
      <c r="F93" s="63"/>
      <c r="G93" s="64"/>
    </row>
    <row r="94" spans="3:7" ht="15">
      <c r="C94" s="60"/>
      <c r="D94" s="61"/>
      <c r="E94" s="65"/>
      <c r="F94" s="66"/>
      <c r="G94" s="64"/>
    </row>
    <row r="95" spans="3:5" ht="15">
      <c r="C95" s="62"/>
      <c r="D95" s="62"/>
      <c r="E95" s="55"/>
    </row>
    <row r="96" spans="3:4" ht="15">
      <c r="C96" s="54"/>
      <c r="D96" s="57"/>
    </row>
    <row r="97" spans="3:4" ht="15">
      <c r="C97" s="55"/>
      <c r="D97" s="56"/>
    </row>
    <row r="98" ht="15">
      <c r="D98" s="54"/>
    </row>
    <row r="100" ht="15">
      <c r="D100" s="55"/>
    </row>
  </sheetData>
  <sheetProtection/>
  <mergeCells count="7">
    <mergeCell ref="A1:F1"/>
    <mergeCell ref="F3:F4"/>
    <mergeCell ref="A3:A4"/>
    <mergeCell ref="C3:C4"/>
    <mergeCell ref="E3:E4"/>
    <mergeCell ref="D3:D4"/>
    <mergeCell ref="B3:B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36.140625" style="49" customWidth="1"/>
    <col min="2" max="2" width="17.28125" style="49" customWidth="1"/>
    <col min="3" max="3" width="15.8515625" style="49" customWidth="1"/>
    <col min="4" max="4" width="19.140625" style="49" customWidth="1"/>
    <col min="5" max="5" width="13.7109375" style="49" customWidth="1"/>
    <col min="6" max="6" width="15.140625" style="49" customWidth="1"/>
    <col min="7" max="16384" width="9.140625" style="49" customWidth="1"/>
  </cols>
  <sheetData>
    <row r="1" spans="1:6" s="31" customFormat="1" ht="40.5" customHeight="1">
      <c r="A1" s="73" t="s">
        <v>70</v>
      </c>
      <c r="B1" s="73"/>
      <c r="C1" s="73"/>
      <c r="D1" s="73"/>
      <c r="E1" s="73"/>
      <c r="F1" s="73"/>
    </row>
    <row r="2" spans="1:4" s="31" customFormat="1" ht="12.75" customHeight="1">
      <c r="A2" s="32"/>
      <c r="B2" s="32"/>
      <c r="C2" s="32"/>
      <c r="D2" s="33"/>
    </row>
    <row r="3" spans="1:6" s="31" customFormat="1" ht="44.25" customHeight="1">
      <c r="A3" s="74"/>
      <c r="B3" s="71" t="s">
        <v>66</v>
      </c>
      <c r="C3" s="71" t="s">
        <v>72</v>
      </c>
      <c r="D3" s="71" t="s">
        <v>73</v>
      </c>
      <c r="E3" s="71" t="s">
        <v>67</v>
      </c>
      <c r="F3" s="71" t="s">
        <v>68</v>
      </c>
    </row>
    <row r="4" spans="1:6" s="31" customFormat="1" ht="114" customHeight="1">
      <c r="A4" s="75"/>
      <c r="B4" s="72"/>
      <c r="C4" s="72"/>
      <c r="D4" s="72"/>
      <c r="E4" s="72"/>
      <c r="F4" s="72"/>
    </row>
    <row r="5" spans="1:6" s="35" customFormat="1" ht="14.25">
      <c r="A5" s="34" t="s">
        <v>33</v>
      </c>
      <c r="B5" s="18">
        <f>B6+B13</f>
        <v>670202.6</v>
      </c>
      <c r="C5" s="18">
        <f>C6+C13</f>
        <v>220344.098</v>
      </c>
      <c r="D5" s="18">
        <f>D6+D13</f>
        <v>158780.163</v>
      </c>
      <c r="E5" s="19">
        <f>SUM(D5)/B5*100</f>
        <v>23.69136780430276</v>
      </c>
      <c r="F5" s="19">
        <f>SUM(D5)/C5*100</f>
        <v>72.0600934816053</v>
      </c>
    </row>
    <row r="6" spans="1:6" s="37" customFormat="1" ht="15">
      <c r="A6" s="36" t="s">
        <v>34</v>
      </c>
      <c r="B6" s="25">
        <v>670202.6</v>
      </c>
      <c r="C6" s="25">
        <v>220344.098</v>
      </c>
      <c r="D6" s="25">
        <v>158780.163</v>
      </c>
      <c r="E6" s="20">
        <f>SUM(D6)/B6*100</f>
        <v>23.69136780430276</v>
      </c>
      <c r="F6" s="20">
        <f>SUM(D6)/C6*100</f>
        <v>72.0600934816053</v>
      </c>
    </row>
    <row r="7" spans="1:6" s="37" customFormat="1" ht="15">
      <c r="A7" s="38" t="s">
        <v>35</v>
      </c>
      <c r="B7" s="11">
        <v>393800.859</v>
      </c>
      <c r="C7" s="11">
        <v>120432.321</v>
      </c>
      <c r="D7" s="11">
        <v>89253.313</v>
      </c>
      <c r="E7" s="20">
        <f>SUM(D7)/B7*100</f>
        <v>22.66458057675288</v>
      </c>
      <c r="F7" s="20">
        <f aca="true" t="shared" si="0" ref="F7:F73">SUM(D7)/C7*100</f>
        <v>74.11076383722606</v>
      </c>
    </row>
    <row r="8" spans="1:6" s="37" customFormat="1" ht="15">
      <c r="A8" s="38" t="s">
        <v>36</v>
      </c>
      <c r="B8" s="11">
        <v>86636.189</v>
      </c>
      <c r="C8" s="11">
        <v>26791.946</v>
      </c>
      <c r="D8" s="11">
        <v>19900.933</v>
      </c>
      <c r="E8" s="20">
        <f>SUM(D8)/B8*100</f>
        <v>22.97069299758788</v>
      </c>
      <c r="F8" s="20">
        <f t="shared" si="0"/>
        <v>74.2795353499145</v>
      </c>
    </row>
    <row r="9" spans="1:6" s="37" customFormat="1" ht="15">
      <c r="A9" s="38" t="s">
        <v>37</v>
      </c>
      <c r="B9" s="11">
        <v>153.271</v>
      </c>
      <c r="C9" s="11">
        <v>9.979</v>
      </c>
      <c r="D9" s="11">
        <v>4.723</v>
      </c>
      <c r="E9" s="20">
        <f>SUM(D9)/B9*100</f>
        <v>3.0814700758786726</v>
      </c>
      <c r="F9" s="20"/>
    </row>
    <row r="10" spans="1:6" s="37" customFormat="1" ht="15">
      <c r="A10" s="38" t="s">
        <v>38</v>
      </c>
      <c r="B10" s="11">
        <v>47670.978</v>
      </c>
      <c r="C10" s="11">
        <v>12786.281</v>
      </c>
      <c r="D10" s="11">
        <v>7377.596</v>
      </c>
      <c r="E10" s="20">
        <f>SUM(D10)/B10*100</f>
        <v>15.476074352827416</v>
      </c>
      <c r="F10" s="20">
        <f t="shared" si="0"/>
        <v>57.69931069088814</v>
      </c>
    </row>
    <row r="11" spans="1:6" s="37" customFormat="1" ht="30">
      <c r="A11" s="38" t="s">
        <v>39</v>
      </c>
      <c r="B11" s="11">
        <v>92734.871</v>
      </c>
      <c r="C11" s="11">
        <v>44446.49</v>
      </c>
      <c r="D11" s="11">
        <v>35178.367</v>
      </c>
      <c r="E11" s="20">
        <f>SUM(D11)/B11*100</f>
        <v>37.93434618569751</v>
      </c>
      <c r="F11" s="20">
        <f t="shared" si="0"/>
        <v>79.14768297789094</v>
      </c>
    </row>
    <row r="12" spans="1:6" s="37" customFormat="1" ht="15">
      <c r="A12" s="38" t="s">
        <v>40</v>
      </c>
      <c r="B12" s="11">
        <f>SUM(B6)-B7-B8-B9-B10-B11</f>
        <v>49206.43199999996</v>
      </c>
      <c r="C12" s="11">
        <f>SUM(C6)-C7-C8-C9-C10-C11</f>
        <v>15877.080999999998</v>
      </c>
      <c r="D12" s="11">
        <f>SUM(D6)-D7-D8-D9-D10-D11</f>
        <v>7065.231000000007</v>
      </c>
      <c r="E12" s="20">
        <f>SUM(D12)/B12*100</f>
        <v>14.358348518340069</v>
      </c>
      <c r="F12" s="20">
        <f t="shared" si="0"/>
        <v>44.49955882948514</v>
      </c>
    </row>
    <row r="13" spans="1:6" s="37" customFormat="1" ht="15">
      <c r="A13" s="36" t="s">
        <v>41</v>
      </c>
      <c r="B13" s="25"/>
      <c r="C13" s="25"/>
      <c r="D13" s="25"/>
      <c r="E13" s="20" t="e">
        <f>SUM(D13)/B13*100</f>
        <v>#DIV/0!</v>
      </c>
      <c r="F13" s="20" t="e">
        <f t="shared" si="0"/>
        <v>#DIV/0!</v>
      </c>
    </row>
    <row r="14" spans="1:6" s="35" customFormat="1" ht="14.25">
      <c r="A14" s="34" t="s">
        <v>42</v>
      </c>
      <c r="B14" s="18">
        <f>B15+B22</f>
        <v>369161.333</v>
      </c>
      <c r="C14" s="18">
        <f>C15+C22</f>
        <v>120262.28</v>
      </c>
      <c r="D14" s="18">
        <f>D15+D22</f>
        <v>83126.333</v>
      </c>
      <c r="E14" s="19">
        <f>SUM(D14)/B14*100</f>
        <v>22.517616437363984</v>
      </c>
      <c r="F14" s="19">
        <f t="shared" si="0"/>
        <v>69.12086898734998</v>
      </c>
    </row>
    <row r="15" spans="1:6" s="37" customFormat="1" ht="15">
      <c r="A15" s="36" t="s">
        <v>43</v>
      </c>
      <c r="B15" s="25">
        <f>343890.333+25271</f>
        <v>369161.333</v>
      </c>
      <c r="C15" s="25">
        <f>111865.68+8396.6</f>
        <v>120262.28</v>
      </c>
      <c r="D15" s="25">
        <f>76839.033+6287.3</f>
        <v>83126.333</v>
      </c>
      <c r="E15" s="20">
        <f>SUM(D15)/B15*100</f>
        <v>22.517616437363984</v>
      </c>
      <c r="F15" s="20">
        <f>SUM(D15)/C15*100</f>
        <v>69.12086898734998</v>
      </c>
    </row>
    <row r="16" spans="1:6" s="37" customFormat="1" ht="15">
      <c r="A16" s="38" t="s">
        <v>35</v>
      </c>
      <c r="B16" s="11">
        <v>221602.052</v>
      </c>
      <c r="C16" s="11">
        <v>67806.627</v>
      </c>
      <c r="D16" s="11">
        <f>48086.036+1.724</f>
        <v>48087.76</v>
      </c>
      <c r="E16" s="20">
        <f>SUM(D16)/B16*100</f>
        <v>21.70005176666866</v>
      </c>
      <c r="F16" s="20">
        <f t="shared" si="0"/>
        <v>70.91896784660887</v>
      </c>
    </row>
    <row r="17" spans="1:6" s="37" customFormat="1" ht="15">
      <c r="A17" s="38" t="s">
        <v>36</v>
      </c>
      <c r="B17" s="11">
        <v>48752.452</v>
      </c>
      <c r="C17" s="11">
        <v>14895.122</v>
      </c>
      <c r="D17" s="11">
        <f>10443.426+0.379</f>
        <v>10443.805</v>
      </c>
      <c r="E17" s="20">
        <f>SUM(D17)/B17*100</f>
        <v>21.422112266271245</v>
      </c>
      <c r="F17" s="20">
        <f t="shared" si="0"/>
        <v>70.11560563250171</v>
      </c>
    </row>
    <row r="18" spans="1:6" s="37" customFormat="1" ht="15">
      <c r="A18" s="38" t="s">
        <v>37</v>
      </c>
      <c r="B18" s="11">
        <v>15177.439</v>
      </c>
      <c r="C18" s="11">
        <v>4878.7</v>
      </c>
      <c r="D18" s="11">
        <v>2567.518</v>
      </c>
      <c r="E18" s="20">
        <f>SUM(D18)/B18*100</f>
        <v>16.916674809234944</v>
      </c>
      <c r="F18" s="20">
        <f t="shared" si="0"/>
        <v>52.62709328304671</v>
      </c>
    </row>
    <row r="19" spans="1:6" s="37" customFormat="1" ht="15">
      <c r="A19" s="38" t="s">
        <v>38</v>
      </c>
      <c r="B19" s="11">
        <v>6270.712</v>
      </c>
      <c r="C19" s="11">
        <v>2430.8</v>
      </c>
      <c r="D19" s="11">
        <v>1099.273</v>
      </c>
      <c r="E19" s="20">
        <f>SUM(D19)/B19*100</f>
        <v>17.530274074140223</v>
      </c>
      <c r="F19" s="20">
        <f t="shared" si="0"/>
        <v>45.222683890077334</v>
      </c>
    </row>
    <row r="20" spans="1:6" s="37" customFormat="1" ht="30">
      <c r="A20" s="38" t="s">
        <v>39</v>
      </c>
      <c r="B20" s="11">
        <v>35747.327</v>
      </c>
      <c r="C20" s="11">
        <v>15923.674</v>
      </c>
      <c r="D20" s="11">
        <v>11761.202</v>
      </c>
      <c r="E20" s="20">
        <f>SUM(D20)/B20*100</f>
        <v>32.90092710987874</v>
      </c>
      <c r="F20" s="20">
        <f t="shared" si="0"/>
        <v>73.85985169000571</v>
      </c>
    </row>
    <row r="21" spans="1:6" s="37" customFormat="1" ht="15">
      <c r="A21" s="38" t="s">
        <v>40</v>
      </c>
      <c r="B21" s="11">
        <f>SUM(B15)-B16-B17-B18-B19-B20</f>
        <v>41611.351</v>
      </c>
      <c r="C21" s="11">
        <f>SUM(C15)-C16-C17-C18-C19-C20</f>
        <v>14327.357000000002</v>
      </c>
      <c r="D21" s="11">
        <f>SUM(D15)-D16-D17-D18-D19-D20</f>
        <v>9166.774999999996</v>
      </c>
      <c r="E21" s="20">
        <f>SUM(D21)/B21*100</f>
        <v>22.029505843249346</v>
      </c>
      <c r="F21" s="20">
        <f t="shared" si="0"/>
        <v>63.980921254352744</v>
      </c>
    </row>
    <row r="22" spans="1:6" s="37" customFormat="1" ht="15">
      <c r="A22" s="36" t="s">
        <v>41</v>
      </c>
      <c r="B22" s="25"/>
      <c r="C22" s="25"/>
      <c r="D22" s="25"/>
      <c r="E22" s="20" t="e">
        <f>SUM(D22)/B22*100</f>
        <v>#DIV/0!</v>
      </c>
      <c r="F22" s="20" t="e">
        <f t="shared" si="0"/>
        <v>#DIV/0!</v>
      </c>
    </row>
    <row r="23" spans="1:6" s="35" customFormat="1" ht="28.5">
      <c r="A23" s="34" t="s">
        <v>59</v>
      </c>
      <c r="B23" s="18">
        <f>B24+B34</f>
        <v>701237.0769999999</v>
      </c>
      <c r="C23" s="18">
        <f>C24+C34</f>
        <v>310908.227</v>
      </c>
      <c r="D23" s="18">
        <f>D24+D34</f>
        <v>199382.562</v>
      </c>
      <c r="E23" s="19">
        <f>SUM(D23)/B23*100</f>
        <v>28.432974886751467</v>
      </c>
      <c r="F23" s="19">
        <f t="shared" si="0"/>
        <v>64.12907240309211</v>
      </c>
    </row>
    <row r="24" spans="1:6" s="37" customFormat="1" ht="15">
      <c r="A24" s="36" t="s">
        <v>43</v>
      </c>
      <c r="B24" s="25">
        <f>700445.482+791.595</f>
        <v>701237.0769999999</v>
      </c>
      <c r="C24" s="25">
        <v>310908.227</v>
      </c>
      <c r="D24" s="25">
        <v>199382.562</v>
      </c>
      <c r="E24" s="20">
        <f>SUM(D24)/B24*100</f>
        <v>28.432974886751467</v>
      </c>
      <c r="F24" s="20">
        <f>SUM(D24)/C24*100</f>
        <v>64.12907240309211</v>
      </c>
    </row>
    <row r="25" spans="1:6" s="37" customFormat="1" ht="15">
      <c r="A25" s="38" t="s">
        <v>35</v>
      </c>
      <c r="B25" s="11">
        <f>14660.587+636.762</f>
        <v>15297.349</v>
      </c>
      <c r="C25" s="11">
        <v>4759.836</v>
      </c>
      <c r="D25" s="11">
        <v>3377.265</v>
      </c>
      <c r="E25" s="20">
        <f>SUM(D25)/B25*100</f>
        <v>22.07745276648915</v>
      </c>
      <c r="F25" s="20">
        <f t="shared" si="0"/>
        <v>70.95338999074757</v>
      </c>
    </row>
    <row r="26" spans="1:6" s="37" customFormat="1" ht="15">
      <c r="A26" s="38" t="s">
        <v>36</v>
      </c>
      <c r="B26" s="11">
        <f>3215.852+140.256</f>
        <v>3356.1079999999997</v>
      </c>
      <c r="C26" s="11">
        <v>1039.276</v>
      </c>
      <c r="D26" s="11">
        <v>733.654</v>
      </c>
      <c r="E26" s="20">
        <f>SUM(D26)/B26*100</f>
        <v>21.86026194627825</v>
      </c>
      <c r="F26" s="20">
        <f t="shared" si="0"/>
        <v>70.59279729350048</v>
      </c>
    </row>
    <row r="27" spans="1:6" s="37" customFormat="1" ht="15">
      <c r="A27" s="38" t="s">
        <v>37</v>
      </c>
      <c r="B27" s="11">
        <v>62.57</v>
      </c>
      <c r="C27" s="11">
        <v>17.2</v>
      </c>
      <c r="D27" s="11">
        <v>5.3</v>
      </c>
      <c r="E27" s="20">
        <f>SUM(D27)/B27*100</f>
        <v>8.470513025411538</v>
      </c>
      <c r="F27" s="20">
        <f t="shared" si="0"/>
        <v>30.813953488372093</v>
      </c>
    </row>
    <row r="28" spans="1:6" s="37" customFormat="1" ht="15">
      <c r="A28" s="38" t="s">
        <v>38</v>
      </c>
      <c r="B28" s="11">
        <v>259.017</v>
      </c>
      <c r="C28" s="11">
        <v>77.325</v>
      </c>
      <c r="D28" s="11">
        <v>54.139</v>
      </c>
      <c r="E28" s="20">
        <f>SUM(D28)/B28*100</f>
        <v>20.901716875726308</v>
      </c>
      <c r="F28" s="20">
        <f t="shared" si="0"/>
        <v>70.01487229227288</v>
      </c>
    </row>
    <row r="29" spans="1:6" s="37" customFormat="1" ht="30">
      <c r="A29" s="38" t="s">
        <v>39</v>
      </c>
      <c r="B29" s="11">
        <v>1309.543</v>
      </c>
      <c r="C29" s="11">
        <v>712.001</v>
      </c>
      <c r="D29" s="11">
        <v>468.261</v>
      </c>
      <c r="E29" s="20">
        <f>SUM(D29)/B29*100</f>
        <v>35.75758871606355</v>
      </c>
      <c r="F29" s="20">
        <f t="shared" si="0"/>
        <v>65.76690201277808</v>
      </c>
    </row>
    <row r="30" spans="1:6" s="37" customFormat="1" ht="15">
      <c r="A30" s="38" t="s">
        <v>40</v>
      </c>
      <c r="B30" s="11">
        <f>SUM(B24)-B25-B26-B27-B28-B29</f>
        <v>680952.49</v>
      </c>
      <c r="C30" s="11">
        <f>SUM(C24)-C25-C26-C27-C28-C29</f>
        <v>304302.589</v>
      </c>
      <c r="D30" s="11">
        <f>SUM(D24)-D25-D26-D27-D28-D29</f>
        <v>194743.943</v>
      </c>
      <c r="E30" s="20">
        <f>SUM(D30)/B30*100</f>
        <v>28.59875628033903</v>
      </c>
      <c r="F30" s="20">
        <f t="shared" si="0"/>
        <v>63.9968077958088</v>
      </c>
    </row>
    <row r="31" spans="1:6" s="37" customFormat="1" ht="15">
      <c r="A31" s="38" t="s">
        <v>44</v>
      </c>
      <c r="B31" s="11">
        <f>SUM(B32:B33)</f>
        <v>662239.8</v>
      </c>
      <c r="C31" s="11">
        <f>SUM(C32:C33)</f>
        <v>244406.878</v>
      </c>
      <c r="D31" s="11">
        <f>SUM(D32:D33)</f>
        <v>180183.148</v>
      </c>
      <c r="E31" s="20">
        <f>SUM(D31)/B31*100</f>
        <v>27.208142428165743</v>
      </c>
      <c r="F31" s="20">
        <f>SUM(D31)/C31*100</f>
        <v>73.72261757707162</v>
      </c>
    </row>
    <row r="32" spans="1:6" s="37" customFormat="1" ht="30">
      <c r="A32" s="39" t="s">
        <v>63</v>
      </c>
      <c r="B32" s="11">
        <v>424514.7</v>
      </c>
      <c r="C32" s="11">
        <v>101811.032</v>
      </c>
      <c r="D32" s="67">
        <v>101810.961</v>
      </c>
      <c r="E32" s="20">
        <f>SUM(D32)/B32*100</f>
        <v>23.98290589230479</v>
      </c>
      <c r="F32" s="20">
        <f>SUM(D32)/C32*100</f>
        <v>99.9999302629601</v>
      </c>
    </row>
    <row r="33" spans="1:6" s="37" customFormat="1" ht="15">
      <c r="A33" s="39" t="s">
        <v>60</v>
      </c>
      <c r="B33" s="11">
        <v>237725.1</v>
      </c>
      <c r="C33" s="11">
        <v>142595.846</v>
      </c>
      <c r="D33" s="11">
        <v>78372.187</v>
      </c>
      <c r="E33" s="20">
        <f>SUM(D33)/B33*100</f>
        <v>32.967569263826164</v>
      </c>
      <c r="F33" s="20">
        <f>SUM(D33)/C33*100</f>
        <v>54.96105896380741</v>
      </c>
    </row>
    <row r="34" spans="1:6" s="37" customFormat="1" ht="15">
      <c r="A34" s="36" t="s">
        <v>41</v>
      </c>
      <c r="B34" s="25">
        <v>0</v>
      </c>
      <c r="C34" s="25">
        <v>0</v>
      </c>
      <c r="D34" s="25">
        <v>0</v>
      </c>
      <c r="E34" s="20" t="e">
        <f>SUM(D34)/B34*100</f>
        <v>#DIV/0!</v>
      </c>
      <c r="F34" s="20" t="e">
        <f>SUM(D34)/C34*100</f>
        <v>#DIV/0!</v>
      </c>
    </row>
    <row r="35" spans="1:6" s="35" customFormat="1" ht="14.25">
      <c r="A35" s="34" t="s">
        <v>61</v>
      </c>
      <c r="B35" s="18">
        <f>B36+B41</f>
        <v>87280</v>
      </c>
      <c r="C35" s="18">
        <f>C36+C41</f>
        <v>28336.364</v>
      </c>
      <c r="D35" s="18">
        <f>D36+D41</f>
        <v>18781.338</v>
      </c>
      <c r="E35" s="19">
        <f>SUM(D35)/B35*100</f>
        <v>21.518489917506876</v>
      </c>
      <c r="F35" s="19">
        <f>SUM(D35)/C35*100</f>
        <v>66.27998567494403</v>
      </c>
    </row>
    <row r="36" spans="1:6" s="37" customFormat="1" ht="15">
      <c r="A36" s="36" t="s">
        <v>43</v>
      </c>
      <c r="B36" s="25">
        <v>87280</v>
      </c>
      <c r="C36" s="25">
        <v>28336.364</v>
      </c>
      <c r="D36" s="25">
        <v>18781.338</v>
      </c>
      <c r="E36" s="20">
        <f>SUM(D36)/B36*100</f>
        <v>21.518489917506876</v>
      </c>
      <c r="F36" s="20">
        <f t="shared" si="0"/>
        <v>66.27998567494403</v>
      </c>
    </row>
    <row r="37" spans="1:6" s="37" customFormat="1" ht="15">
      <c r="A37" s="38" t="s">
        <v>35</v>
      </c>
      <c r="B37" s="11">
        <v>40460.715</v>
      </c>
      <c r="C37" s="11">
        <v>11838.132</v>
      </c>
      <c r="D37" s="11">
        <v>8659.321</v>
      </c>
      <c r="E37" s="20">
        <f>SUM(D37)/B37*100</f>
        <v>21.401799251446743</v>
      </c>
      <c r="F37" s="20">
        <f>SUM(D37)/C37*100</f>
        <v>73.1476976266188</v>
      </c>
    </row>
    <row r="38" spans="1:6" s="37" customFormat="1" ht="15">
      <c r="A38" s="38" t="s">
        <v>36</v>
      </c>
      <c r="B38" s="11">
        <v>8901.357</v>
      </c>
      <c r="C38" s="11">
        <v>2604.684</v>
      </c>
      <c r="D38" s="11">
        <v>1928.168</v>
      </c>
      <c r="E38" s="20">
        <f>SUM(D38)/B38*100</f>
        <v>21.661506217535145</v>
      </c>
      <c r="F38" s="20">
        <f t="shared" si="0"/>
        <v>74.02694530315385</v>
      </c>
    </row>
    <row r="39" spans="1:6" s="37" customFormat="1" ht="30">
      <c r="A39" s="38" t="s">
        <v>39</v>
      </c>
      <c r="B39" s="11">
        <v>6464.382</v>
      </c>
      <c r="C39" s="11">
        <v>3242.89</v>
      </c>
      <c r="D39" s="11">
        <v>2276.016</v>
      </c>
      <c r="E39" s="20">
        <f>SUM(D39)/B39*100</f>
        <v>35.20856286030127</v>
      </c>
      <c r="F39" s="20">
        <f t="shared" si="0"/>
        <v>70.18480429493447</v>
      </c>
    </row>
    <row r="40" spans="1:6" s="37" customFormat="1" ht="15">
      <c r="A40" s="38" t="s">
        <v>40</v>
      </c>
      <c r="B40" s="11">
        <f>SUM(B36)-B37-B38-B39</f>
        <v>31453.546000000002</v>
      </c>
      <c r="C40" s="11">
        <f>SUM(C36)-C37-C38-C39</f>
        <v>10650.658000000003</v>
      </c>
      <c r="D40" s="11">
        <f>SUM(D36)-D37-D38-D39</f>
        <v>5917.8330000000005</v>
      </c>
      <c r="E40" s="20">
        <f>SUM(D40)/B40*100</f>
        <v>18.814517765341943</v>
      </c>
      <c r="F40" s="20">
        <f t="shared" si="0"/>
        <v>55.56307413119451</v>
      </c>
    </row>
    <row r="41" spans="1:6" s="37" customFormat="1" ht="15">
      <c r="A41" s="36" t="s">
        <v>41</v>
      </c>
      <c r="B41" s="25"/>
      <c r="C41" s="25"/>
      <c r="D41" s="25"/>
      <c r="E41" s="20" t="e">
        <f>SUM(D41)/B41*100</f>
        <v>#DIV/0!</v>
      </c>
      <c r="F41" s="20" t="e">
        <f t="shared" si="0"/>
        <v>#DIV/0!</v>
      </c>
    </row>
    <row r="42" spans="1:6" s="35" customFormat="1" ht="14.25">
      <c r="A42" s="34" t="s">
        <v>62</v>
      </c>
      <c r="B42" s="18">
        <f>B43+B48</f>
        <v>51900</v>
      </c>
      <c r="C42" s="18">
        <f>C43+C48</f>
        <v>18141.223</v>
      </c>
      <c r="D42" s="18">
        <f>D43+D48</f>
        <v>10513.416</v>
      </c>
      <c r="E42" s="19">
        <f>SUM(D42)/B42*100</f>
        <v>20.257063583815025</v>
      </c>
      <c r="F42" s="19">
        <f t="shared" si="0"/>
        <v>57.95318209803164</v>
      </c>
    </row>
    <row r="43" spans="1:6" s="37" customFormat="1" ht="15">
      <c r="A43" s="36" t="s">
        <v>43</v>
      </c>
      <c r="B43" s="25">
        <v>51900</v>
      </c>
      <c r="C43" s="25">
        <v>18141.223</v>
      </c>
      <c r="D43" s="25">
        <v>10513.416</v>
      </c>
      <c r="E43" s="20">
        <f>SUM(D43)/B43*100</f>
        <v>20.257063583815025</v>
      </c>
      <c r="F43" s="20">
        <f t="shared" si="0"/>
        <v>57.95318209803164</v>
      </c>
    </row>
    <row r="44" spans="1:6" s="37" customFormat="1" ht="15">
      <c r="A44" s="38" t="s">
        <v>35</v>
      </c>
      <c r="B44" s="11">
        <v>24685.189</v>
      </c>
      <c r="C44" s="11">
        <v>7489.884</v>
      </c>
      <c r="D44" s="11">
        <v>5385.351</v>
      </c>
      <c r="E44" s="20">
        <f>SUM(D44)/B44*100</f>
        <v>21.81612220996161</v>
      </c>
      <c r="F44" s="20">
        <f>SUM(D44)/C44*100</f>
        <v>71.90166096030325</v>
      </c>
    </row>
    <row r="45" spans="1:6" s="37" customFormat="1" ht="15">
      <c r="A45" s="38" t="s">
        <v>36</v>
      </c>
      <c r="B45" s="11">
        <v>5430.741</v>
      </c>
      <c r="C45" s="11">
        <v>1648.118</v>
      </c>
      <c r="D45" s="11">
        <v>1189.559</v>
      </c>
      <c r="E45" s="20">
        <f>SUM(D45)/B45*100</f>
        <v>21.9041747709935</v>
      </c>
      <c r="F45" s="20">
        <f t="shared" si="0"/>
        <v>72.17681015558352</v>
      </c>
    </row>
    <row r="46" spans="1:6" s="37" customFormat="1" ht="30">
      <c r="A46" s="38" t="s">
        <v>39</v>
      </c>
      <c r="B46" s="11">
        <v>4194.121</v>
      </c>
      <c r="C46" s="11">
        <v>2127.343</v>
      </c>
      <c r="D46" s="11">
        <v>1290.043</v>
      </c>
      <c r="E46" s="20">
        <f>SUM(D46)/B46*100</f>
        <v>30.758363909863352</v>
      </c>
      <c r="F46" s="20">
        <f t="shared" si="0"/>
        <v>60.641043780904155</v>
      </c>
    </row>
    <row r="47" spans="1:6" s="37" customFormat="1" ht="15">
      <c r="A47" s="38" t="s">
        <v>40</v>
      </c>
      <c r="B47" s="11">
        <f>SUM(B43)-B44-B45-B46</f>
        <v>17589.949</v>
      </c>
      <c r="C47" s="11">
        <f>SUM(C43)-C44-C45-C46</f>
        <v>6875.8780000000015</v>
      </c>
      <c r="D47" s="11">
        <f>SUM(D43)-D44-D45-D46</f>
        <v>2648.4629999999997</v>
      </c>
      <c r="E47" s="20">
        <f>SUM(D47)/B47*100</f>
        <v>15.056683791408377</v>
      </c>
      <c r="F47" s="20">
        <f t="shared" si="0"/>
        <v>38.51817906018692</v>
      </c>
    </row>
    <row r="48" spans="1:6" s="37" customFormat="1" ht="15">
      <c r="A48" s="36" t="s">
        <v>41</v>
      </c>
      <c r="B48" s="25"/>
      <c r="C48" s="25"/>
      <c r="D48" s="25"/>
      <c r="E48" s="20" t="e">
        <f>SUM(D48)/B48*100</f>
        <v>#DIV/0!</v>
      </c>
      <c r="F48" s="20" t="e">
        <f t="shared" si="0"/>
        <v>#DIV/0!</v>
      </c>
    </row>
    <row r="49" spans="1:6" s="37" customFormat="1" ht="14.25">
      <c r="A49" s="34" t="s">
        <v>45</v>
      </c>
      <c r="B49" s="18">
        <f>B50+B55</f>
        <v>81514.2</v>
      </c>
      <c r="C49" s="18">
        <f>C50+C55</f>
        <v>25387.349</v>
      </c>
      <c r="D49" s="18">
        <f>D50+D55</f>
        <v>16940.13</v>
      </c>
      <c r="E49" s="19">
        <f>SUM(D49)/B49*100</f>
        <v>20.781814702223663</v>
      </c>
      <c r="F49" s="19">
        <f t="shared" si="0"/>
        <v>66.72665980209278</v>
      </c>
    </row>
    <row r="50" spans="1:6" s="37" customFormat="1" ht="15">
      <c r="A50" s="36" t="s">
        <v>43</v>
      </c>
      <c r="B50" s="25">
        <v>81514.2</v>
      </c>
      <c r="C50" s="25">
        <v>25387.349</v>
      </c>
      <c r="D50" s="25">
        <v>16940.13</v>
      </c>
      <c r="E50" s="20">
        <f>SUM(D50)/B50*100</f>
        <v>20.781814702223663</v>
      </c>
      <c r="F50" s="20">
        <f t="shared" si="0"/>
        <v>66.72665980209278</v>
      </c>
    </row>
    <row r="51" spans="1:6" s="37" customFormat="1" ht="15">
      <c r="A51" s="38" t="s">
        <v>35</v>
      </c>
      <c r="B51" s="11">
        <v>50216.2</v>
      </c>
      <c r="C51" s="11">
        <v>14852.72</v>
      </c>
      <c r="D51" s="11">
        <v>10872.156</v>
      </c>
      <c r="E51" s="20">
        <f>SUM(D51)/B51*100</f>
        <v>21.650694397425536</v>
      </c>
      <c r="F51" s="20">
        <f>SUM(D51)/C51*100</f>
        <v>73.19976408361568</v>
      </c>
    </row>
    <row r="52" spans="1:6" s="37" customFormat="1" ht="15">
      <c r="A52" s="38" t="s">
        <v>36</v>
      </c>
      <c r="B52" s="11">
        <v>11116.743</v>
      </c>
      <c r="C52" s="11">
        <v>3301.82</v>
      </c>
      <c r="D52" s="11">
        <v>2381.585</v>
      </c>
      <c r="E52" s="20">
        <f>SUM(D52)/B52*100</f>
        <v>21.423406118140896</v>
      </c>
      <c r="F52" s="20">
        <f t="shared" si="0"/>
        <v>72.12946193311566</v>
      </c>
    </row>
    <row r="53" spans="1:6" s="37" customFormat="1" ht="30">
      <c r="A53" s="38" t="s">
        <v>39</v>
      </c>
      <c r="B53" s="11">
        <v>4798.274</v>
      </c>
      <c r="C53" s="11">
        <v>2415.388</v>
      </c>
      <c r="D53" s="11">
        <v>1778.001</v>
      </c>
      <c r="E53" s="20">
        <f>SUM(D53)/B53*100</f>
        <v>37.05501186468301</v>
      </c>
      <c r="F53" s="20">
        <f t="shared" si="0"/>
        <v>73.61140321968975</v>
      </c>
    </row>
    <row r="54" spans="1:6" s="37" customFormat="1" ht="15">
      <c r="A54" s="38" t="s">
        <v>40</v>
      </c>
      <c r="B54" s="11">
        <f>SUM(B50)-B51-B52-B53</f>
        <v>15382.982999999997</v>
      </c>
      <c r="C54" s="11">
        <f>SUM(C50)-C51-C52-C53</f>
        <v>4817.420999999999</v>
      </c>
      <c r="D54" s="11">
        <f>SUM(D50)-D51-D52-D53</f>
        <v>1908.3880000000001</v>
      </c>
      <c r="E54" s="20">
        <f>SUM(D54)/B54*100</f>
        <v>12.405838321475105</v>
      </c>
      <c r="F54" s="20">
        <f t="shared" si="0"/>
        <v>39.61430815367809</v>
      </c>
    </row>
    <row r="55" spans="1:6" s="37" customFormat="1" ht="15">
      <c r="A55" s="36" t="s">
        <v>41</v>
      </c>
      <c r="B55" s="25"/>
      <c r="C55" s="25"/>
      <c r="D55" s="25"/>
      <c r="E55" s="20" t="e">
        <f>SUM(D55)/B55*100</f>
        <v>#DIV/0!</v>
      </c>
      <c r="F55" s="20" t="e">
        <f t="shared" si="0"/>
        <v>#DIV/0!</v>
      </c>
    </row>
    <row r="56" spans="1:6" s="37" customFormat="1" ht="28.5">
      <c r="A56" s="21" t="s">
        <v>46</v>
      </c>
      <c r="B56" s="22">
        <f>B57+B60</f>
        <v>192619.877</v>
      </c>
      <c r="C56" s="22">
        <f>C57+C60</f>
        <v>61684.995</v>
      </c>
      <c r="D56" s="22">
        <f>D57+D60</f>
        <v>17744.168</v>
      </c>
      <c r="E56" s="19">
        <f>SUM(D56)/B56*100</f>
        <v>9.212012942984073</v>
      </c>
      <c r="F56" s="19">
        <f t="shared" si="0"/>
        <v>28.765776831140215</v>
      </c>
    </row>
    <row r="57" spans="1:6" s="37" customFormat="1" ht="15">
      <c r="A57" s="36" t="s">
        <v>43</v>
      </c>
      <c r="B57" s="25">
        <v>187619.877</v>
      </c>
      <c r="C57" s="25">
        <v>56684.995</v>
      </c>
      <c r="D57" s="25">
        <v>17564.309</v>
      </c>
      <c r="E57" s="20">
        <f>SUM(D57)/B57*100</f>
        <v>9.36164615436775</v>
      </c>
      <c r="F57" s="20">
        <f t="shared" si="0"/>
        <v>30.985817322556</v>
      </c>
    </row>
    <row r="58" spans="1:6" s="37" customFormat="1" ht="30">
      <c r="A58" s="38" t="s">
        <v>39</v>
      </c>
      <c r="B58" s="11">
        <v>20033.7</v>
      </c>
      <c r="C58" s="11">
        <v>6112.062</v>
      </c>
      <c r="D58" s="11">
        <v>4598.669</v>
      </c>
      <c r="E58" s="20">
        <f>SUM(D58)/B58*100</f>
        <v>22.95466638713767</v>
      </c>
      <c r="F58" s="20">
        <f>SUM(D58)/C58*100</f>
        <v>75.23924004697597</v>
      </c>
    </row>
    <row r="59" spans="1:6" s="37" customFormat="1" ht="15">
      <c r="A59" s="38" t="s">
        <v>40</v>
      </c>
      <c r="B59" s="11">
        <f>SUM(B57)-B58</f>
        <v>167586.177</v>
      </c>
      <c r="C59" s="11">
        <f>SUM(C57)-C58</f>
        <v>50572.933000000005</v>
      </c>
      <c r="D59" s="11">
        <f>SUM(D57)-D58</f>
        <v>12965.640000000001</v>
      </c>
      <c r="E59" s="20">
        <f>SUM(D59)/B59*100</f>
        <v>7.7367001456212</v>
      </c>
      <c r="F59" s="20">
        <f t="shared" si="0"/>
        <v>25.63750850677377</v>
      </c>
    </row>
    <row r="60" spans="1:6" s="37" customFormat="1" ht="15">
      <c r="A60" s="36" t="s">
        <v>41</v>
      </c>
      <c r="B60" s="25">
        <f>2465+2535</f>
        <v>5000</v>
      </c>
      <c r="C60" s="25">
        <f>2465+2500+35</f>
        <v>5000</v>
      </c>
      <c r="D60" s="25">
        <v>179.859</v>
      </c>
      <c r="E60" s="20">
        <f>SUM(D60)/B60*100</f>
        <v>3.5971800000000007</v>
      </c>
      <c r="F60" s="20">
        <f t="shared" si="0"/>
        <v>3.5971800000000007</v>
      </c>
    </row>
    <row r="61" spans="1:6" s="37" customFormat="1" ht="15">
      <c r="A61" s="21" t="s">
        <v>47</v>
      </c>
      <c r="B61" s="22">
        <f>SUM(B62)</f>
        <v>438016.329</v>
      </c>
      <c r="C61" s="22">
        <f>SUM(C62)</f>
        <v>20000</v>
      </c>
      <c r="D61" s="22">
        <f>SUM(D62)</f>
        <v>0</v>
      </c>
      <c r="E61" s="20">
        <f>SUM(D61)/B61*100</f>
        <v>0</v>
      </c>
      <c r="F61" s="20">
        <f t="shared" si="0"/>
        <v>0</v>
      </c>
    </row>
    <row r="62" spans="1:6" s="37" customFormat="1" ht="15">
      <c r="A62" s="36" t="s">
        <v>41</v>
      </c>
      <c r="B62" s="25">
        <v>438016.329</v>
      </c>
      <c r="C62" s="25">
        <v>20000</v>
      </c>
      <c r="D62" s="25"/>
      <c r="E62" s="20">
        <f>SUM(D62)/B62*100</f>
        <v>0</v>
      </c>
      <c r="F62" s="20">
        <f t="shared" si="0"/>
        <v>0</v>
      </c>
    </row>
    <row r="63" spans="1:6" s="37" customFormat="1" ht="15">
      <c r="A63" s="40" t="s">
        <v>48</v>
      </c>
      <c r="B63" s="22">
        <f>SUM(B64:B65)</f>
        <v>62576.117</v>
      </c>
      <c r="C63" s="22">
        <f>SUM(C64:C65)</f>
        <v>19019</v>
      </c>
      <c r="D63" s="22">
        <f>SUM(D64:D65)</f>
        <v>8814</v>
      </c>
      <c r="E63" s="19">
        <f>SUM(D63)/B63*100</f>
        <v>14.085245973315985</v>
      </c>
      <c r="F63" s="19">
        <f t="shared" si="0"/>
        <v>46.34313055365687</v>
      </c>
    </row>
    <row r="64" spans="1:6" s="37" customFormat="1" ht="15">
      <c r="A64" s="36" t="s">
        <v>40</v>
      </c>
      <c r="B64" s="25">
        <v>62576.117</v>
      </c>
      <c r="C64" s="25">
        <v>19019</v>
      </c>
      <c r="D64" s="25">
        <v>8814</v>
      </c>
      <c r="E64" s="20">
        <f>SUM(D64)/B64*100</f>
        <v>14.085245973315985</v>
      </c>
      <c r="F64" s="20">
        <f t="shared" si="0"/>
        <v>46.34313055365687</v>
      </c>
    </row>
    <row r="65" spans="1:6" s="37" customFormat="1" ht="15">
      <c r="A65" s="36" t="s">
        <v>41</v>
      </c>
      <c r="B65" s="25"/>
      <c r="C65" s="25"/>
      <c r="D65" s="25"/>
      <c r="E65" s="20" t="e">
        <f>SUM(D65)/B65*100</f>
        <v>#DIV/0!</v>
      </c>
      <c r="F65" s="20" t="e">
        <f t="shared" si="0"/>
        <v>#DIV/0!</v>
      </c>
    </row>
    <row r="66" spans="1:6" s="37" customFormat="1" ht="57">
      <c r="A66" s="41" t="s">
        <v>49</v>
      </c>
      <c r="B66" s="22">
        <f>SUM(B67:B67)</f>
        <v>0</v>
      </c>
      <c r="C66" s="22">
        <f>SUM(C67:C67)</f>
        <v>0</v>
      </c>
      <c r="D66" s="22">
        <f>SUM(D67:D67)</f>
        <v>0</v>
      </c>
      <c r="E66" s="19" t="e">
        <f>SUM(D66)/B66*100</f>
        <v>#DIV/0!</v>
      </c>
      <c r="F66" s="19" t="e">
        <f t="shared" si="0"/>
        <v>#DIV/0!</v>
      </c>
    </row>
    <row r="67" spans="1:6" s="37" customFormat="1" ht="15">
      <c r="A67" s="36" t="s">
        <v>41</v>
      </c>
      <c r="B67" s="25"/>
      <c r="C67" s="25"/>
      <c r="D67" s="25"/>
      <c r="E67" s="20" t="e">
        <f>SUM(D67)/B67*100</f>
        <v>#DIV/0!</v>
      </c>
      <c r="F67" s="20" t="e">
        <f t="shared" si="0"/>
        <v>#DIV/0!</v>
      </c>
    </row>
    <row r="68" spans="1:6" s="37" customFormat="1" ht="39.75" customHeight="1">
      <c r="A68" s="40" t="s">
        <v>50</v>
      </c>
      <c r="B68" s="18">
        <f>SUM(B69)+B72</f>
        <v>8770.034</v>
      </c>
      <c r="C68" s="18">
        <f>SUM(C69)+C72</f>
        <v>2760.817</v>
      </c>
      <c r="D68" s="18">
        <f>SUM(D69)+D72</f>
        <v>1176.231</v>
      </c>
      <c r="E68" s="19">
        <f>SUM(D68)/B68*100</f>
        <v>13.411932040400302</v>
      </c>
      <c r="F68" s="19">
        <f t="shared" si="0"/>
        <v>42.60445368164569</v>
      </c>
    </row>
    <row r="69" spans="1:6" s="37" customFormat="1" ht="15">
      <c r="A69" s="36" t="s">
        <v>43</v>
      </c>
      <c r="B69" s="25">
        <v>8770.034</v>
      </c>
      <c r="C69" s="25">
        <v>2760.817</v>
      </c>
      <c r="D69" s="25">
        <v>1176.231</v>
      </c>
      <c r="E69" s="20">
        <f>SUM(D69)/B69*100</f>
        <v>13.411932040400302</v>
      </c>
      <c r="F69" s="20">
        <f t="shared" si="0"/>
        <v>42.60445368164569</v>
      </c>
    </row>
    <row r="70" spans="1:6" s="37" customFormat="1" ht="30">
      <c r="A70" s="38" t="s">
        <v>39</v>
      </c>
      <c r="B70" s="11">
        <v>14.956</v>
      </c>
      <c r="C70" s="11">
        <v>11.14</v>
      </c>
      <c r="D70" s="11">
        <v>1.397</v>
      </c>
      <c r="E70" s="20">
        <f>SUM(D70)/B70*100</f>
        <v>9.340732816261033</v>
      </c>
      <c r="F70" s="20">
        <f t="shared" si="0"/>
        <v>12.540394973070018</v>
      </c>
    </row>
    <row r="71" spans="1:6" s="37" customFormat="1" ht="15">
      <c r="A71" s="38" t="s">
        <v>40</v>
      </c>
      <c r="B71" s="11">
        <f>SUM(B69)-B70</f>
        <v>8755.078</v>
      </c>
      <c r="C71" s="11">
        <f>SUM(C69)-C70</f>
        <v>2749.677</v>
      </c>
      <c r="D71" s="11">
        <f>SUM(D69)-D70</f>
        <v>1174.834</v>
      </c>
      <c r="E71" s="19">
        <f>SUM(D71)/B71*100</f>
        <v>13.418886730649346</v>
      </c>
      <c r="F71" s="19">
        <f t="shared" si="0"/>
        <v>42.72625475646776</v>
      </c>
    </row>
    <row r="72" spans="1:6" s="37" customFormat="1" ht="15">
      <c r="A72" s="36" t="s">
        <v>41</v>
      </c>
      <c r="B72" s="25"/>
      <c r="C72" s="25"/>
      <c r="D72" s="25"/>
      <c r="E72" s="20" t="e">
        <f>SUM(D72)/B72*100</f>
        <v>#DIV/0!</v>
      </c>
      <c r="F72" s="20" t="e">
        <f>SUM(D72)/C72*100</f>
        <v>#DIV/0!</v>
      </c>
    </row>
    <row r="73" spans="1:6" s="37" customFormat="1" ht="15">
      <c r="A73" s="40" t="s">
        <v>51</v>
      </c>
      <c r="B73" s="18">
        <v>2500</v>
      </c>
      <c r="C73" s="18">
        <v>300</v>
      </c>
      <c r="D73" s="18"/>
      <c r="E73" s="20">
        <f>SUM(D73)/B73*100</f>
        <v>0</v>
      </c>
      <c r="F73" s="20">
        <f t="shared" si="0"/>
        <v>0</v>
      </c>
    </row>
    <row r="74" spans="1:6" s="37" customFormat="1" ht="15">
      <c r="A74" s="40" t="s">
        <v>52</v>
      </c>
      <c r="B74" s="18">
        <v>37806.6</v>
      </c>
      <c r="C74" s="18">
        <v>12602.4</v>
      </c>
      <c r="D74" s="18">
        <v>9451.8</v>
      </c>
      <c r="E74" s="20">
        <f>SUM(D74)/B74*100</f>
        <v>25.000396756121944</v>
      </c>
      <c r="F74" s="20">
        <f aca="true" t="shared" si="1" ref="F74:F90">SUM(D74)/C74*100</f>
        <v>75</v>
      </c>
    </row>
    <row r="75" spans="1:6" s="35" customFormat="1" ht="15">
      <c r="A75" s="34" t="s">
        <v>53</v>
      </c>
      <c r="B75" s="18">
        <f>SUM(B76)+B80</f>
        <v>15932.266</v>
      </c>
      <c r="C75" s="18">
        <f>SUM(C76)+C80</f>
        <v>6748.668</v>
      </c>
      <c r="D75" s="18">
        <f>SUM(D76)+D80</f>
        <v>390.04100000000005</v>
      </c>
      <c r="E75" s="20">
        <f>SUM(D75)/B75*100</f>
        <v>2.448120060260104</v>
      </c>
      <c r="F75" s="20">
        <f t="shared" si="1"/>
        <v>5.779525678252361</v>
      </c>
    </row>
    <row r="76" spans="1:6" s="35" customFormat="1" ht="15">
      <c r="A76" s="36" t="s">
        <v>43</v>
      </c>
      <c r="B76" s="25">
        <f>11422.266+1000-290</f>
        <v>12132.266</v>
      </c>
      <c r="C76" s="25">
        <v>5048.668</v>
      </c>
      <c r="D76" s="25">
        <f>218.769+36+53.875+653.87-572.473</f>
        <v>390.04100000000005</v>
      </c>
      <c r="E76" s="19">
        <f>SUM(D76)/B76*100</f>
        <v>3.21490643215373</v>
      </c>
      <c r="F76" s="20">
        <f t="shared" si="1"/>
        <v>7.725621886802619</v>
      </c>
    </row>
    <row r="77" spans="1:6" s="37" customFormat="1" ht="15">
      <c r="A77" s="38" t="s">
        <v>35</v>
      </c>
      <c r="B77" s="11"/>
      <c r="C77" s="11"/>
      <c r="D77" s="11"/>
      <c r="E77" s="19" t="e">
        <f>SUM(D77)/B77*100</f>
        <v>#DIV/0!</v>
      </c>
      <c r="F77" s="19" t="e">
        <f t="shared" si="1"/>
        <v>#DIV/0!</v>
      </c>
    </row>
    <row r="78" spans="1:6" s="37" customFormat="1" ht="15">
      <c r="A78" s="38" t="s">
        <v>36</v>
      </c>
      <c r="B78" s="11"/>
      <c r="C78" s="11"/>
      <c r="D78" s="11"/>
      <c r="E78" s="19" t="e">
        <f>SUM(D78)/B78*100</f>
        <v>#DIV/0!</v>
      </c>
      <c r="F78" s="19" t="e">
        <f t="shared" si="1"/>
        <v>#DIV/0!</v>
      </c>
    </row>
    <row r="79" spans="1:6" s="37" customFormat="1" ht="15">
      <c r="A79" s="38" t="s">
        <v>40</v>
      </c>
      <c r="B79" s="11">
        <f>SUM(B76)-B77-B78</f>
        <v>12132.266</v>
      </c>
      <c r="C79" s="11">
        <f>SUM(C76)-C77-C78</f>
        <v>5048.668</v>
      </c>
      <c r="D79" s="11">
        <f>SUM(D76)-D77-D78</f>
        <v>390.04100000000005</v>
      </c>
      <c r="E79" s="20">
        <f>SUM(D79)/B79*100</f>
        <v>3.21490643215373</v>
      </c>
      <c r="F79" s="20">
        <f>SUM(D79)/C79*100</f>
        <v>7.725621886802619</v>
      </c>
    </row>
    <row r="80" spans="1:6" s="37" customFormat="1" ht="15">
      <c r="A80" s="36" t="s">
        <v>41</v>
      </c>
      <c r="B80" s="25">
        <f>500+3300</f>
        <v>3800</v>
      </c>
      <c r="C80" s="25">
        <f>100+500+50+1050</f>
        <v>1700</v>
      </c>
      <c r="D80" s="25"/>
      <c r="E80" s="20">
        <f>SUM(D80)/B80*100</f>
        <v>0</v>
      </c>
      <c r="F80" s="20">
        <f t="shared" si="1"/>
        <v>0</v>
      </c>
    </row>
    <row r="81" spans="1:6" s="37" customFormat="1" ht="40.5">
      <c r="A81" s="42" t="s">
        <v>54</v>
      </c>
      <c r="B81" s="18">
        <f>15000+775.5</f>
        <v>15775.5</v>
      </c>
      <c r="C81" s="18">
        <f>9000+21</f>
        <v>9021</v>
      </c>
      <c r="D81" s="18">
        <f>4000+3000</f>
        <v>7000</v>
      </c>
      <c r="E81" s="20">
        <f>SUM(D81)/B81*100</f>
        <v>44.372603087065386</v>
      </c>
      <c r="F81" s="20">
        <f t="shared" si="1"/>
        <v>77.5967187673207</v>
      </c>
    </row>
    <row r="82" spans="1:11" s="46" customFormat="1" ht="15.75">
      <c r="A82" s="43" t="s">
        <v>55</v>
      </c>
      <c r="B82" s="28">
        <f>B5+B14+B23+B35+B42+B49+B56+B61+B63+B66+B68+B73+B74+B75+B81</f>
        <v>2735291.9329999997</v>
      </c>
      <c r="C82" s="28">
        <f>C5+C14+C23+C35+C42+C49+C56+C61+C63+C66+C68+C73+C74+C75+C81</f>
        <v>855516.4210000001</v>
      </c>
      <c r="D82" s="28">
        <f>D5+D14+D23+D35+D42+D49+D56+D61+D63+D66+D68+D73+D74+D75+D81</f>
        <v>532100.182</v>
      </c>
      <c r="E82" s="20">
        <f>SUM(D82)/B82*100</f>
        <v>19.453140470326538</v>
      </c>
      <c r="F82" s="20">
        <f t="shared" si="1"/>
        <v>62.196372733329454</v>
      </c>
      <c r="G82" s="44"/>
      <c r="H82" s="44"/>
      <c r="I82" s="45"/>
      <c r="J82" s="45"/>
      <c r="K82" s="45"/>
    </row>
    <row r="83" spans="1:11" s="46" customFormat="1" ht="15.75">
      <c r="A83" s="34" t="s">
        <v>43</v>
      </c>
      <c r="B83" s="28">
        <f>B6+B15+B24+B36+B43+B50+B57+B64+B69+B76+B74</f>
        <v>2270200.104</v>
      </c>
      <c r="C83" s="28">
        <f>C6+C15+C24+C36+C43+C50+C57+C64+C69+C76+C74</f>
        <v>819495.4210000001</v>
      </c>
      <c r="D83" s="28">
        <f>D6+D15+D24+D36+D43+D50+D57+D64+D69+D76+D74</f>
        <v>524920.3230000001</v>
      </c>
      <c r="E83" s="20">
        <f>SUM(D83)/B83*100</f>
        <v>23.122205045938987</v>
      </c>
      <c r="F83" s="20">
        <f t="shared" si="1"/>
        <v>64.05408859508441</v>
      </c>
      <c r="G83" s="44"/>
      <c r="H83" s="44"/>
      <c r="I83" s="45"/>
      <c r="J83" s="45"/>
      <c r="K83" s="45"/>
    </row>
    <row r="84" spans="1:6" s="48" customFormat="1" ht="15">
      <c r="A84" s="47" t="s">
        <v>35</v>
      </c>
      <c r="B84" s="22">
        <f aca="true" t="shared" si="2" ref="B84:D85">B7+B16+B25+B37+B44+B51+B77</f>
        <v>746062.364</v>
      </c>
      <c r="C84" s="22">
        <f t="shared" si="2"/>
        <v>227179.52</v>
      </c>
      <c r="D84" s="22">
        <f t="shared" si="2"/>
        <v>165635.166</v>
      </c>
      <c r="E84" s="19">
        <f>SUM(D84)/B84*100</f>
        <v>22.201249385098322</v>
      </c>
      <c r="F84" s="19">
        <f t="shared" si="1"/>
        <v>72.90937404921007</v>
      </c>
    </row>
    <row r="85" spans="1:6" ht="15">
      <c r="A85" s="47" t="s">
        <v>36</v>
      </c>
      <c r="B85" s="22">
        <f t="shared" si="2"/>
        <v>164193.59</v>
      </c>
      <c r="C85" s="22">
        <f t="shared" si="2"/>
        <v>50280.966</v>
      </c>
      <c r="D85" s="22">
        <f t="shared" si="2"/>
        <v>36577.704</v>
      </c>
      <c r="E85" s="19">
        <f>SUM(D85)/B85*100</f>
        <v>22.277181466097424</v>
      </c>
      <c r="F85" s="19">
        <f t="shared" si="1"/>
        <v>72.74662145512478</v>
      </c>
    </row>
    <row r="86" spans="1:6" ht="15">
      <c r="A86" s="47" t="s">
        <v>56</v>
      </c>
      <c r="B86" s="22">
        <f>B70+B11+B20+B29+B39+B46+B53+B58</f>
        <v>165297.17400000006</v>
      </c>
      <c r="C86" s="22">
        <f>C70+C11+C20+C29+C39+C46+C53+C58</f>
        <v>74990.988</v>
      </c>
      <c r="D86" s="22">
        <f>D70+D11+D20+D29+D39+D46+D53+D58</f>
        <v>57351.95599999999</v>
      </c>
      <c r="E86" s="19">
        <f>SUM(D86)/B86*100</f>
        <v>34.696271334923104</v>
      </c>
      <c r="F86" s="19">
        <f>SUM(D86)/C86*100</f>
        <v>76.47846431893922</v>
      </c>
    </row>
    <row r="87" spans="1:6" ht="15">
      <c r="A87" s="47" t="s">
        <v>40</v>
      </c>
      <c r="B87" s="22">
        <f>B83-B84-B85-B86</f>
        <v>1194646.9759999996</v>
      </c>
      <c r="C87" s="22">
        <f>C83-C84-C85-C86</f>
        <v>467043.94700000004</v>
      </c>
      <c r="D87" s="22">
        <f>D83-D84-D85-D86</f>
        <v>265355.4970000001</v>
      </c>
      <c r="E87" s="19">
        <f>SUM(D87)/B87*100</f>
        <v>22.2120427482671</v>
      </c>
      <c r="F87" s="19">
        <f t="shared" si="1"/>
        <v>56.81595890589715</v>
      </c>
    </row>
    <row r="88" spans="1:6" ht="15">
      <c r="A88" s="34" t="s">
        <v>41</v>
      </c>
      <c r="B88" s="18">
        <f>B13+B22+B41+B34+B55+B60+B62+B65+B67+B72+B80+B48</f>
        <v>446816.329</v>
      </c>
      <c r="C88" s="18">
        <f>C13+C22+C41+C34+C55+C60+C62+C65+C67+C72+C80+C48</f>
        <v>26700</v>
      </c>
      <c r="D88" s="18">
        <f>D13+D22+D41+D34+D55+D60+D62+D65+D67+D72+D80+D48</f>
        <v>179.859</v>
      </c>
      <c r="E88" s="19">
        <f>SUM(D88)/B88*100</f>
        <v>0.04025345277835627</v>
      </c>
      <c r="F88" s="19">
        <f t="shared" si="1"/>
        <v>0.6736292134831461</v>
      </c>
    </row>
    <row r="89" spans="1:6" ht="15">
      <c r="A89" s="34" t="s">
        <v>57</v>
      </c>
      <c r="B89" s="18">
        <f>SUM(B81)</f>
        <v>15775.5</v>
      </c>
      <c r="C89" s="18">
        <f>SUM(C81)</f>
        <v>9021</v>
      </c>
      <c r="D89" s="18">
        <f>SUM(D81)</f>
        <v>7000</v>
      </c>
      <c r="E89" s="19">
        <f>SUM(D89)/B89*100</f>
        <v>44.372603087065386</v>
      </c>
      <c r="F89" s="19">
        <f t="shared" si="1"/>
        <v>77.5967187673207</v>
      </c>
    </row>
    <row r="90" spans="1:6" ht="28.5">
      <c r="A90" s="34" t="s">
        <v>58</v>
      </c>
      <c r="B90" s="18">
        <f>SUM(B73)</f>
        <v>2500</v>
      </c>
      <c r="C90" s="18">
        <f>SUM(C73)</f>
        <v>300</v>
      </c>
      <c r="D90" s="18"/>
      <c r="E90" s="19">
        <f>SUM(D90)/B90*100</f>
        <v>0</v>
      </c>
      <c r="F90" s="19">
        <f t="shared" si="1"/>
        <v>0</v>
      </c>
    </row>
    <row r="93" spans="2:3" ht="15">
      <c r="B93" s="50"/>
      <c r="C93" s="50"/>
    </row>
    <row r="94" spans="2:3" ht="15">
      <c r="B94" s="50"/>
      <c r="C94" s="50"/>
    </row>
    <row r="95" spans="2:3" ht="15">
      <c r="B95" s="50"/>
      <c r="C95" s="50"/>
    </row>
  </sheetData>
  <sheetProtection/>
  <mergeCells count="7">
    <mergeCell ref="E3:E4"/>
    <mergeCell ref="F3:F4"/>
    <mergeCell ref="A1:F1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2016-04-04T12:42:43Z</cp:lastPrinted>
  <dcterms:created xsi:type="dcterms:W3CDTF">2015-04-07T07:35:57Z</dcterms:created>
  <dcterms:modified xsi:type="dcterms:W3CDTF">2016-04-04T12:43:15Z</dcterms:modified>
  <cp:category/>
  <cp:version/>
  <cp:contentType/>
  <cp:contentStatus/>
</cp:coreProperties>
</file>