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_xlnm._FilterDatabase" localSheetId="0" hidden="1">'общее'!$A$8:$L$250</definedName>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A0A5548_2EEF_4469_A03C_FA481083CE33_.wvu.PrintArea" localSheetId="0" hidden="1">'общее'!$A$2:$J$90</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'общее'!$A$1:$J$238</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'общее'!$A$1:$L$238</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'общее'!$A$1:$J$238</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'общее'!$A$1:$J$238</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'общее'!$A$1:$J$238</definedName>
    <definedName name="Z_CFD58EC5_F475_4F0C_8822_861C497EA100_.wvu.PrintTitles" localSheetId="0" hidden="1">'общее'!$8:$8</definedName>
    <definedName name="Z_D81A9B57_AC6A_4963_8F6D_F53BFE29897E_.wvu.FilterData" localSheetId="0" hidden="1">'общее'!$A$4:$J$8</definedName>
    <definedName name="Z_D81A9B57_AC6A_4963_8F6D_F53BFE29897E_.wvu.PrintArea" localSheetId="0" hidden="1">'общее'!$A$1:$J$238</definedName>
    <definedName name="Z_D81A9B57_AC6A_4963_8F6D_F53BFE29897E_.wvu.PrintTitles" localSheetId="0" hidden="1">'общее'!$8:$8</definedName>
    <definedName name="Z_D99C893A_0D9F_4F69_B1E5_4BCEB72F4291_.wvu.FilterData" localSheetId="0" hidden="1">'общее'!$A$4:$J$8</definedName>
    <definedName name="Z_DD10D4B1_8DC8_42EC_BEA8_E489924E3D0E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'общее'!$A$1:$J$238</definedName>
  </definedNames>
  <calcPr fullCalcOnLoad="1"/>
</workbook>
</file>

<file path=xl/sharedStrings.xml><?xml version="1.0" encoding="utf-8"?>
<sst xmlns="http://schemas.openxmlformats.org/spreadsheetml/2006/main" count="515" uniqueCount="463">
  <si>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</si>
  <si>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</si>
  <si>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</si>
  <si>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</si>
  <si>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</si>
  <si>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</si>
  <si>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 xml:space="preserve">відхилення, (%) </t>
  </si>
  <si>
    <t>відхилення,  тис.грн.</t>
  </si>
  <si>
    <t>Податкові надходження</t>
  </si>
  <si>
    <t>Податки на доходи, податки на прибуток, податки на збільшення ринкової вартості</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</si>
  <si>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</si>
  <si>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</si>
  <si>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</si>
  <si>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</si>
  <si>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</si>
  <si>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</si>
  <si>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</si>
  <si>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</si>
  <si>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</si>
  <si>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</si>
  <si>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</si>
  <si>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</si>
  <si>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</si>
  <si>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</si>
  <si>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</si>
  <si>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</si>
  <si>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</si>
  <si>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</si>
  <si>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</si>
  <si>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</si>
  <si>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</si>
  <si>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</si>
  <si>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</si>
  <si>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</si>
  <si>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</si>
  <si>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</si>
  <si>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</si>
  <si>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</si>
  <si>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</si>
  <si>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</si>
  <si>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</si>
  <si>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</si>
  <si>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</si>
  <si>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</si>
  <si>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</si>
  <si>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</si>
  <si>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</si>
  <si>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</si>
  <si>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</si>
  <si>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</si>
  <si>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</si>
  <si>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</si>
  <si>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</si>
  <si>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</si>
  <si>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</si>
  <si>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</si>
  <si>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</si>
  <si>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</si>
  <si>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</si>
  <si>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</si>
  <si>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</si>
  <si>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</si>
  <si>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</si>
  <si>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</si>
  <si>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</si>
  <si>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</si>
  <si>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</si>
  <si>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</si>
  <si>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</si>
  <si>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</si>
  <si>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</si>
  <si>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</si>
  <si>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</si>
  <si>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</si>
  <si>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</si>
  <si>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</si>
  <si>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</si>
  <si>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</si>
  <si>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</si>
  <si>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</si>
  <si>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</si>
  <si>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</si>
  <si>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</si>
  <si>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</si>
  <si>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</si>
  <si>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</si>
  <si>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</si>
  <si>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</si>
  <si>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</si>
  <si>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</si>
  <si>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</si>
  <si>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</si>
  <si>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</si>
  <si>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</si>
  <si>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</si>
  <si>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</si>
  <si>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</si>
  <si>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</si>
  <si>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</si>
  <si>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</si>
  <si>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</si>
  <si>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</si>
  <si>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</si>
  <si>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</si>
  <si>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</si>
  <si>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</si>
  <si>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</si>
  <si>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</si>
  <si>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</si>
  <si>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</si>
  <si>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</si>
  <si>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</si>
  <si>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</si>
  <si>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</si>
  <si>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</si>
  <si>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</si>
  <si>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</si>
  <si>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</si>
  <si>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</si>
  <si>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</si>
  <si>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</si>
  <si>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</si>
  <si>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</si>
  <si>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</si>
  <si>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</si>
  <si>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</si>
  <si>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</si>
  <si>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</si>
  <si>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</si>
  <si>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</si>
  <si>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</si>
  <si>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</si>
  <si>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</si>
  <si>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</si>
  <si>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</si>
  <si>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</si>
  <si>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</si>
  <si>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</si>
  <si>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</si>
  <si>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</si>
  <si>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</si>
  <si>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</si>
  <si>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</si>
  <si>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</si>
  <si>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</si>
  <si>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</si>
  <si>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</si>
  <si>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</si>
  <si>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</si>
  <si>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</si>
  <si>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</si>
  <si>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</si>
  <si>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</si>
  <si>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</si>
  <si>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</si>
  <si>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</si>
  <si>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</si>
  <si>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</si>
  <si>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</si>
  <si>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</si>
  <si>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</si>
  <si>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</si>
  <si>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</si>
  <si>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</si>
  <si>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</si>
  <si>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</si>
  <si>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</si>
  <si>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</si>
  <si>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</si>
  <si>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</si>
  <si>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</si>
  <si>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</si>
  <si>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</si>
  <si>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</si>
  <si>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</si>
  <si>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</si>
  <si>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</si>
  <si>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</si>
  <si>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</si>
  <si>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</si>
  <si>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</si>
  <si>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</si>
  <si>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</si>
  <si>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</si>
  <si>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</si>
  <si>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</si>
  <si>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</si>
  <si>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</si>
  <si>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</si>
  <si>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</si>
  <si>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</si>
  <si>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</si>
  <si>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</si>
  <si>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</si>
  <si>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</si>
  <si>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</si>
  <si>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</si>
  <si>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</si>
  <si>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</si>
  <si>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</si>
  <si>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</si>
  <si>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</si>
  <si>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</si>
  <si>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</si>
  <si>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</si>
  <si>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</si>
  <si>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</si>
  <si>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</si>
  <si>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</si>
  <si>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</si>
  <si>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</si>
  <si>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</si>
  <si>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</si>
  <si>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</si>
  <si>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</si>
  <si>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</si>
  <si>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</si>
  <si>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</si>
  <si>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</si>
  <si>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</si>
  <si>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</si>
  <si>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</si>
  <si>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</si>
  <si>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</si>
  <si>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</si>
  <si>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</si>
  <si>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</si>
  <si>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прибуток підприємств та фінансових  установ  комунальної власності</t>
  </si>
  <si>
    <t>Збір за першу реєстрацію транспортного засобу</t>
  </si>
  <si>
    <t>Екологічний податок</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</si>
  <si>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</si>
  <si>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</si>
  <si>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</si>
  <si>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</si>
  <si>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</si>
  <si>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</si>
  <si>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</si>
  <si>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</si>
  <si>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</si>
  <si>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</si>
  <si>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</si>
  <si>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</si>
  <si>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</si>
  <si>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</si>
  <si>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</si>
  <si>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</si>
  <si>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</si>
  <si>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</si>
  <si>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</si>
  <si>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</si>
  <si>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</si>
  <si>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</si>
  <si>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</si>
  <si>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</si>
  <si>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</si>
  <si>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</si>
  <si>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</si>
  <si>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РАЗОМ ДОХОДІВ</t>
  </si>
  <si>
    <t>ВСЬОГО ДОХОДІВ</t>
  </si>
  <si>
    <t xml:space="preserve">РАЗОМ ВИДАТКИ </t>
  </si>
  <si>
    <t xml:space="preserve"> КРЕДИТУВАННЯ </t>
  </si>
  <si>
    <t xml:space="preserve">ВСЬОГО ВИДАТКІВ </t>
  </si>
  <si>
    <t>070807</t>
  </si>
  <si>
    <t>091108</t>
  </si>
  <si>
    <t>180410</t>
  </si>
  <si>
    <t>Інші освітні програми</t>
  </si>
  <si>
    <t>Інші заходи, пов"язані з економічною діяльністю</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</si>
  <si>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</si>
  <si>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070601</t>
  </si>
  <si>
    <t>150202</t>
  </si>
  <si>
    <t>180404</t>
  </si>
  <si>
    <t>Вищі заклади освіти I та II рівнів акредитації </t>
  </si>
  <si>
    <t>Розробка схем та проектних рішень масового застосування </t>
  </si>
  <si>
    <t>Підтримка малого і середнього підприємництва </t>
  </si>
  <si>
    <t>Авансові внески з податку на прибуток підприємств та фінансових  установ  комунальної власності</t>
  </si>
  <si>
    <t>080800</t>
  </si>
  <si>
    <t>Центри первинної медичної (медико-санітарної) допомоги</t>
  </si>
  <si>
    <t>130113</t>
  </si>
  <si>
    <t>Централізовані бухгалтерії </t>
  </si>
  <si>
    <t>Виконано за          9 місяців 2014 року, тис.грн.</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</si>
  <si>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</si>
  <si>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</si>
  <si>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100106</t>
  </si>
  <si>
    <t>100602</t>
  </si>
  <si>
    <t>Капітальний ремонт житлового фонду об'єднань співвласників багатоквартирних будинків </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</si>
  <si>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</si>
  <si>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250203</t>
  </si>
  <si>
    <t>Проведення виборів депутатів місцевих рад та сільських, селищних, міських голів </t>
  </si>
  <si>
    <t>Виконано за          9 місяців 2015 року, тис.грн.</t>
  </si>
  <si>
    <t>070806</t>
  </si>
  <si>
    <t>Інші заклади освіти </t>
  </si>
  <si>
    <t>100207</t>
  </si>
  <si>
    <t>Берегоукріплювальні роботи </t>
  </si>
  <si>
    <t>130203</t>
  </si>
  <si>
    <t>200000</t>
  </si>
  <si>
    <t>200700</t>
  </si>
  <si>
    <t>250406</t>
  </si>
  <si>
    <t>250301</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</si>
  <si>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</si>
  <si>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</si>
  <si>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</si>
  <si>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</si>
  <si>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</si>
  <si>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</si>
  <si>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</si>
  <si>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 xml:space="preserve"> </t>
  </si>
  <si>
    <t>Класифікація боргу за типом боргового зобов"язання</t>
  </si>
  <si>
    <t>у  тис.грн.</t>
  </si>
  <si>
    <t>у відсотках</t>
  </si>
  <si>
    <t>Внутрішній борг</t>
  </si>
  <si>
    <t>Заборгованість за середньостроковими зобов"язаннями (позики за рахунок ресурсів єдиного казначейського рахунка)</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</si>
  <si>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</si>
  <si>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Охорона навколишнього природного середовища та ядерна безпека </t>
  </si>
  <si>
    <t>Інші природоохоронні заходи </t>
  </si>
  <si>
    <t>Видатки на реалізацію програм допомоги і грантів міжнародних фінансових організацій та Європейського Союзу </t>
  </si>
  <si>
    <t>Реверсна дотація </t>
  </si>
  <si>
    <t>станом на 01 жовтня 2015 року, тис. грн.</t>
  </si>
  <si>
    <t>станом на 01 жовтня 2014 року, тис. грн.</t>
  </si>
  <si>
    <t>в 15,5 р.б.</t>
  </si>
  <si>
    <t>в 29,4 р.б.</t>
  </si>
  <si>
    <t>в 5,7 р.б.</t>
  </si>
  <si>
    <t>в 3,1 р.б.</t>
  </si>
  <si>
    <t>в 8,7 р.б.</t>
  </si>
  <si>
    <t>в 9,8 р.б.</t>
  </si>
  <si>
    <t>в 6,5 р.б.</t>
  </si>
  <si>
    <t>в 9,5 р.б.</t>
  </si>
  <si>
    <t>в 3,8 р.б.</t>
  </si>
  <si>
    <t>в 3,3 р.б.</t>
  </si>
  <si>
    <t>в 13,4 р.б.</t>
  </si>
  <si>
    <t>в 3,0 р.б.</t>
  </si>
  <si>
    <t>в 2,9 р.б.</t>
  </si>
  <si>
    <t>в 12,3 р.б.</t>
  </si>
  <si>
    <t>в 10,9 р.б.</t>
  </si>
  <si>
    <t>в 2,6 р.б.</t>
  </si>
  <si>
    <t>Податок та збір на доходи фізичних осіб</t>
  </si>
  <si>
    <t xml:space="preserve">Податок на прибуток підприємств </t>
  </si>
  <si>
    <t xml:space="preserve">  12000000</t>
  </si>
  <si>
    <t xml:space="preserve">  Податки на власність </t>
  </si>
  <si>
    <t xml:space="preserve">    12020000</t>
  </si>
  <si>
    <t xml:space="preserve"> Податок з власників транспортних засобів та інших самохідних машин і механізмів </t>
  </si>
  <si>
    <t xml:space="preserve">  13000000</t>
  </si>
  <si>
    <t>Рентна плата та плата за використання інших природних ресурсів</t>
  </si>
  <si>
    <t xml:space="preserve">      13010200</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</si>
  <si>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</si>
  <si>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</si>
  <si>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</si>
  <si>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</si>
  <si>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</si>
  <si>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</si>
  <si>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18000000</t>
  </si>
  <si>
    <t xml:space="preserve"> Місцеві податки</t>
  </si>
  <si>
    <t xml:space="preserve">    18010000</t>
  </si>
  <si>
    <t xml:space="preserve"> Податок на майно</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</si>
  <si>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</si>
  <si>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</si>
  <si>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</si>
  <si>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</si>
  <si>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</si>
  <si>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</si>
  <si>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</si>
  <si>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</si>
  <si>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</si>
  <si>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</si>
  <si>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</si>
  <si>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</si>
  <si>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</si>
  <si>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</si>
  <si>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</si>
  <si>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</si>
  <si>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</si>
  <si>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</si>
  <si>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</si>
  <si>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18040000</t>
  </si>
  <si>
    <t xml:space="preserve"> Збір за провадження деяких видів підприємницької діяльності, що справлявся до 1 січня 2015 року</t>
  </si>
  <si>
    <t xml:space="preserve">      18041500</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</si>
  <si>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</si>
  <si>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 xml:space="preserve">    18050000</t>
  </si>
  <si>
    <t>Єдиний податок</t>
  </si>
  <si>
    <t xml:space="preserve">Інші податки та збори  </t>
  </si>
  <si>
    <t xml:space="preserve">    19010000</t>
  </si>
  <si>
    <t xml:space="preserve">    19050000</t>
  </si>
  <si>
    <t xml:space="preserve">  22000000</t>
  </si>
  <si>
    <t>Адміністративні збори та платежі, доходи від некомерційної господарської діяльності</t>
  </si>
  <si>
    <t xml:space="preserve">    22010000</t>
  </si>
  <si>
    <t>Плата за надання адміністративних послуг</t>
  </si>
  <si>
    <t xml:space="preserve">      22012500</t>
  </si>
  <si>
    <t>Плата за надання інших адміністративних послуг</t>
  </si>
  <si>
    <t xml:space="preserve">    22080000</t>
  </si>
  <si>
    <t>Надходження від орендної плати за користування цілісним майновим комплексом та іншим державним майном</t>
  </si>
  <si>
    <t>Надходження коштів пайової участі у розвитку інфраструктури населеного пункту</t>
  </si>
  <si>
    <t>Офіційні трансферти</t>
  </si>
  <si>
    <t>Дотації</t>
  </si>
  <si>
    <t>Дотації вирівнювання з державного бюджету місцевим бюджетам</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</si>
  <si>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</si>
  <si>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</si>
  <si>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41030000</t>
  </si>
  <si>
    <t>Субвенції</t>
  </si>
  <si>
    <t>41030300 </t>
  </si>
  <si>
    <t>Субвенція на утримання об'єктів спільного користування чи ліквідацію негативних наслідків діяльності об'єктів спільного користування  </t>
  </si>
  <si>
    <t>41030600 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</si>
  <si>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</si>
  <si>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41030800 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</si>
  <si>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</si>
  <si>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41030900 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</si>
  <si>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</si>
  <si>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</si>
  <si>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</si>
  <si>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</si>
  <si>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</si>
  <si>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41034400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</si>
  <si>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</si>
  <si>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41035000</t>
  </si>
  <si>
    <t>41035200</t>
  </si>
  <si>
    <t>Субвенція на проведення видатків місцевих бюджетів, що враховуються при визначенні обсягу міжбюджетних трансфертів</t>
  </si>
  <si>
    <t>41035600</t>
  </si>
  <si>
    <t>Субвенція на проведення видатків місцевих бюджетів, що не враховуються при визначенні обсягу міжбюджетних трансфертів</t>
  </si>
  <si>
    <t>41035800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</si>
  <si>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</si>
  <si>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41036600</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</si>
  <si>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</si>
  <si>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41037000</t>
  </si>
  <si>
    <t>Субвенція з державного бюджету місцевим бюджетам на проведення виборів депутатів місцевих рад та сільських, селищних, міських голів</t>
  </si>
  <si>
    <t>41039700</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</si>
  <si>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</si>
  <si>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41034500</t>
  </si>
  <si>
    <t xml:space="preserve">Субвенція з державного бюджету місцевим бюджетам
 на здійснення заходів щодо соціально-економічного розвитку окремих територій </t>
  </si>
  <si>
    <t>Місцеві податки і збори,нараховані до 1 січня 2011 року</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</si>
  <si>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</si>
  <si>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</si>
  <si>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в 2,5 р.б.</t>
  </si>
  <si>
    <t>в 2,2 р.б.</t>
  </si>
  <si>
    <t>Інформація про  виконання міського  бюджету міста Миколаєва за 9 місяців  2015 року (з динамікою змін порівняно за 9 місяців 2014 року)</t>
  </si>
  <si>
    <t>Частина чистого прибутку (доходу) комунальних унітарних підприємств та їх об'єднань, що вилучається до відповідного місцевого бюджету</t>
  </si>
  <si>
    <t>в 3,4 р.б</t>
  </si>
  <si>
    <t>в 2,3 р.б.</t>
  </si>
  <si>
    <t>в 134 р.б.</t>
  </si>
  <si>
    <t>в 2,4 р.б.</t>
  </si>
  <si>
    <t>в 3 р.б.</t>
  </si>
  <si>
    <t>в 3,5 р.б.</t>
  </si>
  <si>
    <t>в 11,5 р.б.</t>
  </si>
  <si>
    <t>в 1,7 р.б.</t>
  </si>
  <si>
    <t>в 1,6 р.б.</t>
  </si>
  <si>
    <t>в 9,2 р.б.</t>
  </si>
  <si>
    <t>в 1,5 р.б.</t>
  </si>
  <si>
    <t>в 5,4 р.б.</t>
  </si>
  <si>
    <t>в 17,3 р.б.</t>
  </si>
  <si>
    <t>в 20,8 р.б.</t>
  </si>
  <si>
    <t>в 1,9 р.б.</t>
  </si>
  <si>
    <t>в 5,2 р.б.</t>
  </si>
  <si>
    <t>в 1,6 р.б</t>
  </si>
  <si>
    <t>в 2,7 р.б.</t>
  </si>
  <si>
    <t xml:space="preserve">в 4,0 р.б. </t>
  </si>
  <si>
    <t>в 1,8 р.б.</t>
  </si>
  <si>
    <t>в 2,0 р.б.</t>
  </si>
  <si>
    <t>2 р.б.</t>
  </si>
  <si>
    <t>в 2,2 р.б</t>
  </si>
  <si>
    <t>в 8 р.б.</t>
  </si>
  <si>
    <t>в 3,4 р.б.</t>
  </si>
  <si>
    <t>в 3,2 р.б.</t>
  </si>
  <si>
    <t>в 3,7 р.б.</t>
  </si>
  <si>
    <t>в 11 р.б.</t>
  </si>
  <si>
    <t>в 10 р.б.</t>
  </si>
  <si>
    <t>в 4 р.б.</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</si>
</sst>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62">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b/>
      <sz val="20"/>
      <name val="Times New Roman"/>
      <family val="1"/>
    </font>
    <font>
      <b/>
      <sz val="16"/>
      <name val="Arial Cyr"/>
      <family val="0"/>
    </font>
    <font>
      <b/>
      <sz val="14"/>
      <name val="Arial Cyr"/>
      <family val="0"/>
    </font>
    <font>
      <sz val="11"/>
      <color indexed="8"/>
      <name val="Times New Roman"/>
      <family val="1"/>
    </font>
    <font>
      <b/>
      <sz val="18"/>
      <color indexed="8"/>
      <name val="Times New Roman"/>
      <family val="1"/>
    </font>
    <font>
      <sz val="16"/>
      <color indexed="8"/>
      <name val="Times New Roman"/>
      <family val="1"/>
    </font>
    <font>
      <sz val="16"/>
      <name val="Times New Roman"/>
      <family val="1"/>
    </font>
    <font>
      <sz val="16"/>
      <name val="Arial Cyr"/>
      <family val="0"/>
    </font>
    <font>
      <sz val="16"/>
      <name val="Times New Roman Cyr"/>
      <family val="1"/>
    </font>
    <font>
      <b/>
      <sz val="16"/>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medium"/>
      <top>
        <color indexed="63"/>
      </top>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color indexed="63"/>
      </top>
      <bottom style="thin"/>
    </border>
    <border>
      <left style="medium"/>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medium"/>
      <top>
        <color indexed="63"/>
      </top>
      <bottom>
        <color indexed="63"/>
      </bottom>
    </border>
    <border>
      <left>
        <color indexed="63"/>
      </left>
      <right>
        <color indexed="63"/>
      </right>
      <top style="medium"/>
      <bottom style="mediu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16" fillId="0" borderId="0">
      <alignment/>
      <protection/>
    </xf>
    <xf numFmtId="0" fontId="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4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12" fillId="0" borderId="0" xfId="0" applyFont="1" applyAlignment="1">
      <alignment/>
    </xf>
    <xf numFmtId="0" fontId="10" fillId="0" borderId="10" xfId="0" applyNumberFormat="1" applyFont="1" applyFill="1" applyBorder="1" applyAlignment="1">
      <alignment vertical="top" wrapText="1"/>
    </xf>
    <xf numFmtId="0" fontId="5" fillId="0" borderId="11" xfId="0" applyFont="1" applyBorder="1" applyAlignment="1">
      <alignment/>
    </xf>
    <xf numFmtId="0" fontId="11" fillId="0" borderId="12" xfId="0" applyFont="1" applyBorder="1" applyAlignment="1">
      <alignment horizontal="center" vertical="center"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185" fontId="10" fillId="0" borderId="14" xfId="0" applyNumberFormat="1" applyFont="1" applyBorder="1" applyAlignment="1">
      <alignment horizontal="right" vertical="center"/>
    </xf>
    <xf numFmtId="185" fontId="10" fillId="0" borderId="10" xfId="0" applyNumberFormat="1" applyFont="1" applyBorder="1" applyAlignment="1">
      <alignment horizontal="right" vertical="center"/>
    </xf>
    <xf numFmtId="185" fontId="10" fillId="0" borderId="11" xfId="0" applyNumberFormat="1" applyFont="1" applyBorder="1" applyAlignment="1">
      <alignment horizontal="right" vertical="center"/>
    </xf>
    <xf numFmtId="0" fontId="10" fillId="0" borderId="14" xfId="0" applyFont="1" applyBorder="1" applyAlignment="1">
      <alignment horizontal="left" vertical="top" wrapText="1"/>
    </xf>
    <xf numFmtId="185" fontId="10" fillId="0" borderId="14"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185" fontId="10" fillId="0" borderId="11" xfId="0" applyNumberFormat="1" applyFont="1" applyFill="1" applyBorder="1" applyAlignment="1" applyProtection="1">
      <alignment horizontal="right" vertical="center" wrapText="1"/>
      <protection/>
    </xf>
    <xf numFmtId="0" fontId="12" fillId="0" borderId="0" xfId="0" applyFont="1" applyBorder="1" applyAlignment="1">
      <alignment/>
    </xf>
    <xf numFmtId="0" fontId="7" fillId="0" borderId="14" xfId="0" applyFont="1" applyBorder="1" applyAlignment="1">
      <alignment horizontal="left" vertical="top" wrapText="1"/>
    </xf>
    <xf numFmtId="0" fontId="10" fillId="0" borderId="10" xfId="0" applyFont="1" applyBorder="1" applyAlignment="1">
      <alignment vertical="top" wrapText="1"/>
    </xf>
    <xf numFmtId="0" fontId="11" fillId="0" borderId="15" xfId="0" applyFont="1" applyBorder="1" applyAlignment="1">
      <alignment horizontal="center" vertical="top" wrapText="1"/>
    </xf>
    <xf numFmtId="185" fontId="11" fillId="0" borderId="11"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1" fillId="0" borderId="16" xfId="0" applyNumberFormat="1" applyFont="1" applyFill="1" applyBorder="1" applyAlignment="1" applyProtection="1">
      <alignment horizontal="right" vertical="center" wrapText="1"/>
      <protection/>
    </xf>
    <xf numFmtId="185" fontId="10" fillId="0" borderId="11" xfId="0" applyNumberFormat="1" applyFont="1" applyBorder="1" applyAlignment="1">
      <alignment horizontal="right" wrapText="1"/>
    </xf>
    <xf numFmtId="183" fontId="13" fillId="0" borderId="17" xfId="0" applyNumberFormat="1" applyFont="1" applyFill="1" applyBorder="1" applyAlignment="1" applyProtection="1">
      <alignment vertical="top" wrapText="1"/>
      <protection locked="0"/>
    </xf>
    <xf numFmtId="183" fontId="14" fillId="0" borderId="18" xfId="0" applyNumberFormat="1" applyFont="1" applyFill="1" applyBorder="1" applyAlignment="1" applyProtection="1">
      <alignment vertical="top" wrapText="1"/>
      <protection locked="0"/>
    </xf>
    <xf numFmtId="183" fontId="13" fillId="0" borderId="18" xfId="0" applyNumberFormat="1" applyFont="1" applyFill="1" applyBorder="1" applyAlignment="1" applyProtection="1">
      <alignment vertical="top" wrapText="1"/>
      <protection/>
    </xf>
    <xf numFmtId="183" fontId="14" fillId="0" borderId="18" xfId="0" applyNumberFormat="1" applyFont="1" applyFill="1" applyBorder="1" applyAlignment="1" applyProtection="1">
      <alignment vertical="top" wrapText="1"/>
      <protection/>
    </xf>
    <xf numFmtId="183" fontId="13" fillId="0" borderId="18" xfId="0" applyNumberFormat="1" applyFont="1" applyFill="1" applyBorder="1" applyAlignment="1" applyProtection="1">
      <alignment vertical="top"/>
      <protection/>
    </xf>
    <xf numFmtId="0" fontId="10" fillId="0" borderId="18" xfId="0" applyFont="1" applyBorder="1" applyAlignment="1">
      <alignment vertical="top" wrapText="1"/>
    </xf>
    <xf numFmtId="183" fontId="14" fillId="0" borderId="14" xfId="0" applyNumberFormat="1" applyFont="1" applyFill="1" applyBorder="1" applyAlignment="1" applyProtection="1">
      <alignment vertical="top" wrapText="1"/>
      <protection locked="0"/>
    </xf>
    <xf numFmtId="183" fontId="14"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lignment vertical="top" wrapText="1"/>
    </xf>
    <xf numFmtId="0" fontId="10" fillId="0" borderId="19" xfId="0" applyNumberFormat="1" applyFont="1" applyFill="1" applyBorder="1" applyAlignment="1">
      <alignment vertical="top" wrapText="1"/>
    </xf>
    <xf numFmtId="183" fontId="14" fillId="0" borderId="20" xfId="0" applyNumberFormat="1" applyFont="1" applyFill="1" applyBorder="1" applyAlignment="1" applyProtection="1">
      <alignment vertical="top" wrapText="1"/>
      <protection/>
    </xf>
    <xf numFmtId="183" fontId="14" fillId="0" borderId="20"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xf>
    <xf numFmtId="183" fontId="13" fillId="0" borderId="18" xfId="0" applyNumberFormat="1" applyFont="1" applyFill="1" applyBorder="1" applyAlignment="1" applyProtection="1">
      <alignment vertical="top" wrapText="1"/>
      <protection locked="0"/>
    </xf>
    <xf numFmtId="0" fontId="10" fillId="0" borderId="18" xfId="54" applyFont="1" applyBorder="1" applyAlignment="1" applyProtection="1">
      <alignment vertical="top" wrapText="1"/>
      <protection/>
    </xf>
    <xf numFmtId="183" fontId="15" fillId="0" borderId="18" xfId="0" applyNumberFormat="1" applyFont="1" applyFill="1" applyBorder="1" applyAlignment="1" applyProtection="1">
      <alignment vertical="top" wrapText="1"/>
      <protection/>
    </xf>
    <xf numFmtId="183" fontId="13" fillId="0" borderId="19" xfId="0" applyNumberFormat="1" applyFont="1" applyFill="1" applyBorder="1" applyAlignment="1" applyProtection="1">
      <alignment vertical="top" wrapText="1"/>
      <protection/>
    </xf>
    <xf numFmtId="0" fontId="14" fillId="0" borderId="14" xfId="0" applyNumberFormat="1" applyFont="1" applyFill="1" applyBorder="1" applyAlignment="1" applyProtection="1">
      <alignment vertical="top" wrapText="1"/>
      <protection/>
    </xf>
    <xf numFmtId="0" fontId="14" fillId="0" borderId="10" xfId="0" applyNumberFormat="1" applyFont="1" applyFill="1" applyBorder="1" applyAlignment="1" applyProtection="1">
      <alignment vertical="top" wrapText="1"/>
      <protection/>
    </xf>
    <xf numFmtId="49" fontId="13" fillId="0" borderId="13" xfId="0" applyNumberFormat="1" applyFont="1" applyFill="1" applyBorder="1" applyAlignment="1" applyProtection="1">
      <alignment vertical="top"/>
      <protection/>
    </xf>
    <xf numFmtId="183" fontId="13" fillId="0" borderId="21" xfId="0" applyNumberFormat="1" applyFont="1" applyFill="1" applyBorder="1" applyAlignment="1" applyProtection="1">
      <alignment vertical="top"/>
      <protection locked="0"/>
    </xf>
    <xf numFmtId="0" fontId="10" fillId="0" borderId="10" xfId="0" applyNumberFormat="1" applyFont="1" applyFill="1" applyBorder="1" applyAlignment="1" applyProtection="1">
      <alignment vertical="top" wrapText="1"/>
      <protection/>
    </xf>
    <xf numFmtId="185" fontId="10" fillId="0" borderId="11" xfId="0" applyNumberFormat="1" applyFont="1" applyBorder="1" applyAlignment="1">
      <alignment horizontal="right" vertical="center" wrapText="1"/>
    </xf>
    <xf numFmtId="185" fontId="11" fillId="0" borderId="14" xfId="0" applyNumberFormat="1" applyFont="1" applyBorder="1" applyAlignment="1">
      <alignment horizontal="right" vertical="center"/>
    </xf>
    <xf numFmtId="185" fontId="11" fillId="0" borderId="21" xfId="0" applyNumberFormat="1" applyFont="1" applyFill="1" applyBorder="1" applyAlignment="1" applyProtection="1">
      <alignment horizontal="right" vertical="center"/>
      <protection/>
    </xf>
    <xf numFmtId="185" fontId="11" fillId="0" borderId="13" xfId="0" applyNumberFormat="1" applyFont="1" applyFill="1" applyBorder="1" applyAlignment="1" applyProtection="1">
      <alignment horizontal="right" vertical="center" wrapText="1"/>
      <protection/>
    </xf>
    <xf numFmtId="180" fontId="7" fillId="0" borderId="11" xfId="0" applyNumberFormat="1" applyFont="1" applyFill="1" applyBorder="1" applyAlignment="1">
      <alignment/>
    </xf>
    <xf numFmtId="0" fontId="12" fillId="0" borderId="0" xfId="0" applyFont="1" applyFill="1" applyAlignment="1">
      <alignment/>
    </xf>
    <xf numFmtId="180" fontId="10" fillId="0" borderId="14" xfId="0" applyNumberFormat="1" applyFont="1" applyFill="1" applyBorder="1" applyAlignment="1">
      <alignment/>
    </xf>
    <xf numFmtId="0" fontId="4" fillId="0" borderId="0" xfId="0" applyFont="1" applyFill="1" applyAlignment="1">
      <alignment/>
    </xf>
    <xf numFmtId="180" fontId="7" fillId="0" borderId="14" xfId="0" applyNumberFormat="1" applyFont="1" applyFill="1" applyBorder="1" applyAlignment="1">
      <alignment/>
    </xf>
    <xf numFmtId="0" fontId="18" fillId="0" borderId="0" xfId="0" applyFont="1" applyFill="1" applyAlignment="1">
      <alignment/>
    </xf>
    <xf numFmtId="0" fontId="12" fillId="0" borderId="0" xfId="0" applyFont="1" applyFill="1" applyBorder="1" applyAlignment="1">
      <alignment/>
    </xf>
    <xf numFmtId="183" fontId="14" fillId="0" borderId="18" xfId="0" applyNumberFormat="1" applyFont="1" applyFill="1" applyBorder="1" applyAlignment="1" applyProtection="1">
      <alignment horizontal="left" vertical="top" wrapText="1"/>
      <protection/>
    </xf>
    <xf numFmtId="183" fontId="14" fillId="0" borderId="18" xfId="0" applyNumberFormat="1" applyFont="1" applyFill="1" applyBorder="1" applyAlignment="1" applyProtection="1">
      <alignment horizontal="left" vertical="top" wrapText="1"/>
      <protection locked="0"/>
    </xf>
    <xf numFmtId="0" fontId="20" fillId="0" borderId="0" xfId="0" applyFont="1" applyAlignment="1">
      <alignment horizontal="center"/>
    </xf>
    <xf numFmtId="0" fontId="15" fillId="0" borderId="12" xfId="0" applyFont="1" applyBorder="1" applyAlignment="1">
      <alignment horizontal="center" vertical="top" wrapText="1"/>
    </xf>
    <xf numFmtId="0" fontId="20" fillId="0" borderId="11" xfId="0" applyFont="1" applyBorder="1" applyAlignment="1">
      <alignment/>
    </xf>
    <xf numFmtId="0" fontId="20" fillId="0" borderId="0" xfId="0" applyFont="1" applyAlignment="1">
      <alignment/>
    </xf>
    <xf numFmtId="0" fontId="21" fillId="0" borderId="0" xfId="0" applyFont="1" applyAlignment="1">
      <alignment horizontal="center"/>
    </xf>
    <xf numFmtId="185" fontId="10" fillId="0" borderId="14" xfId="0" applyNumberFormat="1" applyFont="1" applyFill="1" applyBorder="1" applyAlignment="1">
      <alignment horizontal="right" vertical="center"/>
    </xf>
    <xf numFmtId="0" fontId="5" fillId="0" borderId="11" xfId="0" applyFont="1" applyBorder="1" applyAlignment="1">
      <alignment horizontal="right"/>
    </xf>
    <xf numFmtId="185" fontId="10" fillId="0" borderId="11" xfId="0" applyNumberFormat="1" applyFont="1" applyFill="1" applyBorder="1" applyAlignment="1">
      <alignment horizontal="right" wrapText="1"/>
    </xf>
    <xf numFmtId="0" fontId="10" fillId="0" borderId="18" xfId="0" applyFont="1" applyFill="1" applyBorder="1" applyAlignment="1">
      <alignment vertical="top" wrapText="1"/>
    </xf>
    <xf numFmtId="185" fontId="10" fillId="0" borderId="20" xfId="0" applyNumberFormat="1" applyFont="1" applyFill="1" applyBorder="1" applyAlignment="1" applyProtection="1">
      <alignment horizontal="right" vertical="center" wrapText="1"/>
      <protection/>
    </xf>
    <xf numFmtId="0" fontId="19" fillId="0" borderId="0" xfId="0" applyFont="1" applyFill="1" applyAlignment="1">
      <alignment horizontal="center" wrapText="1"/>
    </xf>
    <xf numFmtId="185" fontId="19" fillId="0" borderId="0" xfId="0" applyNumberFormat="1" applyFont="1" applyFill="1" applyAlignment="1">
      <alignment/>
    </xf>
    <xf numFmtId="49" fontId="13" fillId="0" borderId="22" xfId="0" applyNumberFormat="1" applyFont="1" applyFill="1" applyBorder="1" applyAlignment="1" applyProtection="1">
      <alignment vertical="top"/>
      <protection/>
    </xf>
    <xf numFmtId="183" fontId="13" fillId="0" borderId="23" xfId="0" applyNumberFormat="1" applyFont="1" applyFill="1" applyBorder="1" applyAlignment="1" applyProtection="1">
      <alignment vertical="top"/>
      <protection locked="0"/>
    </xf>
    <xf numFmtId="185" fontId="11" fillId="0" borderId="23" xfId="0" applyNumberFormat="1" applyFont="1" applyFill="1" applyBorder="1" applyAlignment="1" applyProtection="1">
      <alignment horizontal="right" vertical="center"/>
      <protection/>
    </xf>
    <xf numFmtId="185" fontId="11" fillId="0" borderId="12"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protection/>
    </xf>
    <xf numFmtId="0" fontId="10" fillId="0" borderId="14" xfId="0" applyNumberFormat="1" applyFont="1" applyFill="1" applyBorder="1" applyAlignment="1" applyProtection="1">
      <alignment vertical="top" wrapText="1"/>
      <protection/>
    </xf>
    <xf numFmtId="185" fontId="10" fillId="0" borderId="14" xfId="0" applyNumberFormat="1" applyFont="1" applyFill="1" applyBorder="1" applyAlignment="1" applyProtection="1">
      <alignment horizontal="right" vertical="center"/>
      <protection/>
    </xf>
    <xf numFmtId="49" fontId="14" fillId="0" borderId="24" xfId="0" applyNumberFormat="1" applyFont="1" applyFill="1" applyBorder="1" applyAlignment="1" applyProtection="1">
      <alignment vertical="top"/>
      <protection/>
    </xf>
    <xf numFmtId="49" fontId="14" fillId="0" borderId="24" xfId="0" applyNumberFormat="1" applyFont="1" applyFill="1" applyBorder="1" applyAlignment="1" applyProtection="1">
      <alignment vertical="top"/>
      <protection locked="0"/>
    </xf>
    <xf numFmtId="49" fontId="14" fillId="0" borderId="25" xfId="0" applyNumberFormat="1" applyFont="1" applyFill="1" applyBorder="1" applyAlignment="1" applyProtection="1">
      <alignment vertical="top"/>
      <protection locked="0"/>
    </xf>
    <xf numFmtId="49" fontId="14" fillId="0" borderId="26" xfId="0" applyNumberFormat="1" applyFont="1" applyFill="1" applyBorder="1" applyAlignment="1" applyProtection="1">
      <alignment vertical="top"/>
      <protection locked="0"/>
    </xf>
    <xf numFmtId="0" fontId="10" fillId="0" borderId="11" xfId="0" applyFont="1" applyBorder="1" applyAlignment="1">
      <alignment vertical="top" wrapText="1"/>
    </xf>
    <xf numFmtId="185" fontId="7" fillId="0" borderId="14" xfId="0" applyNumberFormat="1" applyFont="1" applyFill="1" applyBorder="1" applyAlignment="1">
      <alignment horizontal="right" vertical="center"/>
    </xf>
    <xf numFmtId="185" fontId="7" fillId="0" borderId="14" xfId="0" applyNumberFormat="1" applyFont="1" applyFill="1" applyBorder="1" applyAlignment="1" applyProtection="1">
      <alignment horizontal="right" vertical="center" wrapText="1"/>
      <protection/>
    </xf>
    <xf numFmtId="0" fontId="7" fillId="0" borderId="14" xfId="0" applyFont="1" applyFill="1" applyBorder="1" applyAlignment="1">
      <alignment horizontal="left" vertical="center"/>
    </xf>
    <xf numFmtId="185" fontId="7" fillId="0" borderId="11" xfId="0" applyNumberFormat="1" applyFont="1" applyFill="1" applyBorder="1" applyAlignment="1" applyProtection="1">
      <alignment horizontal="right" vertical="center" wrapText="1"/>
      <protection/>
    </xf>
    <xf numFmtId="0" fontId="7" fillId="0" borderId="14" xfId="0" applyFont="1" applyFill="1" applyBorder="1" applyAlignment="1">
      <alignment horizontal="right" vertical="center" wrapText="1"/>
    </xf>
    <xf numFmtId="0" fontId="23" fillId="0" borderId="14" xfId="0" applyFont="1" applyFill="1" applyBorder="1" applyAlignment="1">
      <alignment horizontal="right" vertical="center" wrapText="1"/>
    </xf>
    <xf numFmtId="0" fontId="23" fillId="0" borderId="14" xfId="0" applyFont="1" applyFill="1" applyBorder="1" applyAlignment="1">
      <alignment horizontal="left" vertical="center" wrapText="1"/>
    </xf>
    <xf numFmtId="0" fontId="24" fillId="0" borderId="14" xfId="0" applyFont="1" applyFill="1" applyBorder="1" applyAlignment="1">
      <alignment horizontal="right" wrapText="1"/>
    </xf>
    <xf numFmtId="185" fontId="23" fillId="0" borderId="10" xfId="0" applyNumberFormat="1" applyFont="1" applyFill="1" applyBorder="1" applyAlignment="1" applyProtection="1">
      <alignment horizontal="right" wrapText="1"/>
      <protection/>
    </xf>
    <xf numFmtId="0" fontId="23" fillId="0" borderId="14" xfId="0" applyFont="1" applyFill="1" applyBorder="1" applyAlignment="1">
      <alignment horizontal="right"/>
    </xf>
    <xf numFmtId="0" fontId="23" fillId="0" borderId="14" xfId="0" applyFont="1" applyFill="1" applyBorder="1" applyAlignment="1">
      <alignment horizontal="left" wrapText="1"/>
    </xf>
    <xf numFmtId="0" fontId="23" fillId="0" borderId="14" xfId="0" applyFont="1" applyFill="1" applyBorder="1" applyAlignment="1">
      <alignment/>
    </xf>
    <xf numFmtId="185" fontId="23" fillId="0" borderId="14" xfId="0" applyNumberFormat="1" applyFont="1" applyFill="1" applyBorder="1" applyAlignment="1" applyProtection="1">
      <alignment horizontal="right" wrapText="1"/>
      <protection/>
    </xf>
    <xf numFmtId="182" fontId="23" fillId="0" borderId="14" xfId="0" applyNumberFormat="1" applyFont="1" applyFill="1" applyBorder="1" applyAlignment="1">
      <alignment horizontal="right"/>
    </xf>
    <xf numFmtId="0" fontId="7" fillId="0" borderId="14" xfId="0" applyFont="1" applyFill="1" applyBorder="1" applyAlignment="1">
      <alignment/>
    </xf>
    <xf numFmtId="185" fontId="7" fillId="0" borderId="14" xfId="0" applyNumberFormat="1" applyFont="1" applyFill="1" applyBorder="1" applyAlignment="1" applyProtection="1">
      <alignment horizontal="right" wrapText="1"/>
      <protection/>
    </xf>
    <xf numFmtId="0" fontId="7" fillId="0" borderId="14" xfId="0" applyFont="1" applyFill="1" applyBorder="1" applyAlignment="1">
      <alignment horizontal="left"/>
    </xf>
    <xf numFmtId="183" fontId="14" fillId="0" borderId="14" xfId="0" applyNumberFormat="1" applyFont="1" applyFill="1" applyBorder="1" applyAlignment="1" applyProtection="1">
      <alignment vertical="top"/>
      <protection locked="0"/>
    </xf>
    <xf numFmtId="180" fontId="7" fillId="0" borderId="14" xfId="0" applyNumberFormat="1" applyFont="1" applyFill="1" applyBorder="1" applyAlignment="1">
      <alignment horizontal="right" vertical="center"/>
    </xf>
    <xf numFmtId="180" fontId="24" fillId="0" borderId="14" xfId="0" applyNumberFormat="1" applyFont="1" applyFill="1" applyBorder="1" applyAlignment="1">
      <alignment horizontal="right" wrapText="1"/>
    </xf>
    <xf numFmtId="180" fontId="23" fillId="0" borderId="14" xfId="0" applyNumberFormat="1" applyFont="1" applyFill="1" applyBorder="1" applyAlignment="1">
      <alignment horizontal="right" wrapText="1"/>
    </xf>
    <xf numFmtId="49" fontId="14" fillId="0" borderId="27" xfId="0" applyNumberFormat="1" applyFont="1" applyFill="1" applyBorder="1" applyAlignment="1" applyProtection="1">
      <alignment vertical="top"/>
      <protection locked="0"/>
    </xf>
    <xf numFmtId="0" fontId="7" fillId="0" borderId="28" xfId="0" applyFont="1" applyBorder="1" applyAlignment="1">
      <alignment vertical="top"/>
    </xf>
    <xf numFmtId="185" fontId="11" fillId="0" borderId="28" xfId="0" applyNumberFormat="1" applyFont="1" applyBorder="1" applyAlignment="1">
      <alignment horizontal="right" vertical="center"/>
    </xf>
    <xf numFmtId="185" fontId="11" fillId="0" borderId="28" xfId="0" applyNumberFormat="1" applyFont="1" applyFill="1" applyBorder="1" applyAlignment="1" applyProtection="1">
      <alignment horizontal="right" vertical="center" wrapText="1"/>
      <protection/>
    </xf>
    <xf numFmtId="49" fontId="14" fillId="0" borderId="29" xfId="0" applyNumberFormat="1" applyFont="1" applyFill="1" applyBorder="1" applyAlignment="1" applyProtection="1">
      <alignment vertical="top"/>
      <protection locked="0"/>
    </xf>
    <xf numFmtId="0" fontId="7" fillId="0" borderId="30" xfId="0" applyFont="1" applyBorder="1" applyAlignment="1">
      <alignment vertical="top"/>
    </xf>
    <xf numFmtId="185" fontId="11" fillId="0" borderId="30" xfId="0" applyNumberFormat="1" applyFont="1" applyFill="1" applyBorder="1" applyAlignment="1" applyProtection="1">
      <alignment horizontal="right" vertical="center" wrapText="1"/>
      <protection/>
    </xf>
    <xf numFmtId="0" fontId="7" fillId="0" borderId="11" xfId="0" applyFont="1" applyFill="1" applyBorder="1" applyAlignment="1">
      <alignment horizontal="left" vertical="center"/>
    </xf>
    <xf numFmtId="185" fontId="7" fillId="0" borderId="11" xfId="0" applyNumberFormat="1" applyFont="1" applyFill="1" applyBorder="1" applyAlignment="1">
      <alignment horizontal="right" vertical="center"/>
    </xf>
    <xf numFmtId="180" fontId="7" fillId="0" borderId="11" xfId="0" applyNumberFormat="1" applyFont="1" applyFill="1" applyBorder="1" applyAlignment="1">
      <alignment horizontal="right" vertical="center"/>
    </xf>
    <xf numFmtId="0" fontId="7" fillId="0" borderId="27" xfId="0" applyFont="1" applyBorder="1" applyAlignment="1">
      <alignment vertical="top"/>
    </xf>
    <xf numFmtId="0" fontId="7" fillId="0" borderId="29" xfId="0" applyFont="1" applyBorder="1" applyAlignment="1">
      <alignment horizontal="right" vertical="top"/>
    </xf>
    <xf numFmtId="0" fontId="7" fillId="0" borderId="30" xfId="0" applyFont="1" applyBorder="1" applyAlignment="1">
      <alignment horizontal="left" vertical="center"/>
    </xf>
    <xf numFmtId="185" fontId="7" fillId="0" borderId="30" xfId="0" applyNumberFormat="1" applyFont="1" applyFill="1" applyBorder="1" applyAlignment="1">
      <alignment horizontal="right" vertical="center"/>
    </xf>
    <xf numFmtId="185" fontId="7" fillId="0" borderId="30" xfId="0" applyNumberFormat="1" applyFont="1" applyFill="1" applyBorder="1" applyAlignment="1" applyProtection="1">
      <alignment horizontal="right" vertical="center" wrapText="1"/>
      <protection/>
    </xf>
    <xf numFmtId="182" fontId="23" fillId="0" borderId="30" xfId="0" applyNumberFormat="1" applyFont="1" applyFill="1" applyBorder="1" applyAlignment="1">
      <alignment horizontal="right" vertical="center"/>
    </xf>
    <xf numFmtId="185" fontId="7" fillId="0" borderId="30" xfId="0" applyNumberFormat="1" applyFont="1" applyBorder="1" applyAlignment="1">
      <alignment horizontal="right" vertical="center"/>
    </xf>
    <xf numFmtId="0" fontId="23" fillId="0" borderId="10" xfId="0" applyFont="1" applyFill="1" applyBorder="1" applyAlignment="1">
      <alignment horizontal="left"/>
    </xf>
    <xf numFmtId="180" fontId="23" fillId="0" borderId="10" xfId="0" applyNumberFormat="1" applyFont="1" applyFill="1" applyBorder="1" applyAlignment="1">
      <alignment/>
    </xf>
    <xf numFmtId="0" fontId="23" fillId="0" borderId="10" xfId="0" applyFont="1" applyFill="1" applyBorder="1" applyAlignment="1">
      <alignment/>
    </xf>
    <xf numFmtId="0" fontId="7" fillId="0" borderId="31" xfId="0" applyFont="1" applyFill="1" applyBorder="1" applyAlignment="1">
      <alignment horizontal="right"/>
    </xf>
    <xf numFmtId="0" fontId="7" fillId="0" borderId="32" xfId="0" applyFont="1" applyFill="1" applyBorder="1" applyAlignment="1">
      <alignment horizontal="left" wrapText="1"/>
    </xf>
    <xf numFmtId="0" fontId="7" fillId="0" borderId="32" xfId="0" applyFont="1" applyFill="1" applyBorder="1" applyAlignment="1">
      <alignment/>
    </xf>
    <xf numFmtId="185" fontId="7" fillId="0" borderId="32" xfId="0" applyNumberFormat="1" applyFont="1" applyFill="1" applyBorder="1" applyAlignment="1" applyProtection="1">
      <alignment horizontal="right" wrapText="1"/>
      <protection/>
    </xf>
    <xf numFmtId="180" fontId="7" fillId="0" borderId="32" xfId="0" applyNumberFormat="1" applyFont="1" applyFill="1" applyBorder="1" applyAlignment="1">
      <alignment/>
    </xf>
    <xf numFmtId="0" fontId="7" fillId="0" borderId="16" xfId="0" applyFont="1" applyFill="1" applyBorder="1" applyAlignment="1">
      <alignment horizontal="center"/>
    </xf>
    <xf numFmtId="0" fontId="23" fillId="0" borderId="16" xfId="0" applyFont="1" applyFill="1" applyBorder="1" applyAlignment="1">
      <alignment horizontal="right"/>
    </xf>
    <xf numFmtId="0" fontId="11" fillId="0" borderId="11" xfId="0" applyFont="1" applyFill="1" applyBorder="1" applyAlignment="1">
      <alignment horizontal="center" vertical="center" wrapText="1"/>
    </xf>
    <xf numFmtId="180" fontId="7" fillId="0" borderId="28" xfId="0" applyNumberFormat="1" applyFont="1" applyFill="1" applyBorder="1" applyAlignment="1">
      <alignment/>
    </xf>
    <xf numFmtId="182" fontId="7" fillId="0" borderId="33" xfId="0" applyNumberFormat="1" applyFont="1" applyFill="1" applyBorder="1" applyAlignment="1">
      <alignment horizontal="right"/>
    </xf>
    <xf numFmtId="0" fontId="5" fillId="0" borderId="26" xfId="0" applyFont="1" applyBorder="1" applyAlignment="1">
      <alignment/>
    </xf>
    <xf numFmtId="0" fontId="5" fillId="0" borderId="34" xfId="0" applyFont="1" applyBorder="1" applyAlignment="1">
      <alignment/>
    </xf>
    <xf numFmtId="49" fontId="13" fillId="0" borderId="35" xfId="0" applyNumberFormat="1" applyFont="1" applyFill="1" applyBorder="1" applyAlignment="1" applyProtection="1">
      <alignment vertical="top"/>
      <protection locked="0"/>
    </xf>
    <xf numFmtId="0" fontId="14" fillId="0" borderId="24" xfId="0" applyNumberFormat="1" applyFont="1" applyFill="1" applyBorder="1" applyAlignment="1" applyProtection="1" quotePrefix="1">
      <alignment vertical="top"/>
      <protection locked="0"/>
    </xf>
    <xf numFmtId="49" fontId="13" fillId="0" borderId="24" xfId="0" applyNumberFormat="1" applyFont="1" applyFill="1" applyBorder="1" applyAlignment="1" applyProtection="1">
      <alignment vertical="top"/>
      <protection locked="0"/>
    </xf>
    <xf numFmtId="49" fontId="13" fillId="0" borderId="24" xfId="0" applyNumberFormat="1" applyFont="1" applyFill="1" applyBorder="1" applyAlignment="1" applyProtection="1">
      <alignment vertical="top"/>
      <protection/>
    </xf>
    <xf numFmtId="49" fontId="14" fillId="0" borderId="24" xfId="0" applyNumberFormat="1" applyFont="1" applyFill="1" applyBorder="1" applyAlignment="1" applyProtection="1">
      <alignment vertical="top" wrapText="1"/>
      <protection locked="0"/>
    </xf>
    <xf numFmtId="0" fontId="10" fillId="0" borderId="0" xfId="0" applyFont="1" applyBorder="1" applyAlignment="1">
      <alignment/>
    </xf>
    <xf numFmtId="49" fontId="15" fillId="0" borderId="24" xfId="0" applyNumberFormat="1" applyFont="1" applyFill="1" applyBorder="1" applyAlignment="1" applyProtection="1">
      <alignment vertical="top"/>
      <protection/>
    </xf>
    <xf numFmtId="49" fontId="13" fillId="0" borderId="26" xfId="0" applyNumberFormat="1" applyFont="1" applyFill="1" applyBorder="1" applyAlignment="1" applyProtection="1">
      <alignment vertical="top"/>
      <protection/>
    </xf>
    <xf numFmtId="49" fontId="14" fillId="0" borderId="26" xfId="0" applyNumberFormat="1" applyFont="1" applyFill="1" applyBorder="1" applyAlignment="1" applyProtection="1">
      <alignment vertical="top"/>
      <protection/>
    </xf>
    <xf numFmtId="0" fontId="7" fillId="0" borderId="26" xfId="0" applyFont="1" applyFill="1" applyBorder="1" applyAlignment="1">
      <alignment horizontal="right" vertical="center"/>
    </xf>
    <xf numFmtId="0" fontId="7" fillId="0" borderId="24" xfId="0" applyFont="1" applyFill="1" applyBorder="1" applyAlignment="1">
      <alignment horizontal="right" vertical="center" wrapText="1"/>
    </xf>
    <xf numFmtId="0" fontId="23" fillId="0" borderId="24" xfId="0" applyFont="1" applyFill="1" applyBorder="1" applyAlignment="1">
      <alignment horizontal="right" vertical="center" wrapText="1"/>
    </xf>
    <xf numFmtId="0" fontId="23" fillId="0" borderId="24" xfId="0" applyFont="1" applyFill="1" applyBorder="1" applyAlignment="1">
      <alignment horizontal="right"/>
    </xf>
    <xf numFmtId="0" fontId="23" fillId="0" borderId="25" xfId="0" applyFont="1" applyFill="1" applyBorder="1" applyAlignment="1">
      <alignment horizontal="right"/>
    </xf>
    <xf numFmtId="0" fontId="7" fillId="0" borderId="36" xfId="0" applyFont="1" applyFill="1" applyBorder="1" applyAlignment="1">
      <alignment horizontal="center"/>
    </xf>
    <xf numFmtId="0" fontId="7" fillId="0" borderId="37" xfId="0" applyFont="1" applyFill="1" applyBorder="1" applyAlignment="1">
      <alignment horizontal="center"/>
    </xf>
    <xf numFmtId="9" fontId="11" fillId="0" borderId="34" xfId="59" applyFont="1" applyFill="1" applyBorder="1" applyAlignment="1">
      <alignment horizontal="right" vertical="center" wrapText="1"/>
    </xf>
    <xf numFmtId="0" fontId="7" fillId="0" borderId="24" xfId="0" applyFont="1" applyFill="1" applyBorder="1" applyAlignment="1">
      <alignment horizontal="right"/>
    </xf>
    <xf numFmtId="0" fontId="23" fillId="0" borderId="29" xfId="0" applyFont="1" applyFill="1" applyBorder="1" applyAlignment="1">
      <alignment horizontal="right"/>
    </xf>
    <xf numFmtId="0" fontId="23" fillId="0" borderId="30" xfId="0" applyFont="1" applyFill="1" applyBorder="1" applyAlignment="1">
      <alignment horizontal="left" vertical="top" wrapText="1"/>
    </xf>
    <xf numFmtId="2" fontId="22" fillId="0" borderId="30" xfId="0" applyNumberFormat="1" applyFont="1" applyBorder="1" applyAlignment="1">
      <alignment horizontal="right"/>
    </xf>
    <xf numFmtId="180" fontId="25" fillId="0" borderId="30" xfId="53" applyNumberFormat="1" applyFont="1" applyBorder="1" applyAlignment="1">
      <alignment horizontal="right" wrapText="1"/>
      <protection/>
    </xf>
    <xf numFmtId="185" fontId="23" fillId="0" borderId="30" xfId="0" applyNumberFormat="1" applyFont="1" applyFill="1" applyBorder="1" applyAlignment="1" applyProtection="1">
      <alignment horizontal="right" wrapText="1"/>
      <protection/>
    </xf>
    <xf numFmtId="0" fontId="23" fillId="0" borderId="30" xfId="0" applyFont="1" applyFill="1" applyBorder="1" applyAlignment="1">
      <alignment/>
    </xf>
    <xf numFmtId="182" fontId="23" fillId="0" borderId="38" xfId="0" applyNumberFormat="1" applyFont="1" applyFill="1" applyBorder="1" applyAlignment="1">
      <alignment horizontal="right"/>
    </xf>
    <xf numFmtId="0" fontId="10" fillId="0" borderId="14" xfId="0" applyFont="1" applyBorder="1" applyAlignment="1">
      <alignment horizontal="right" vertical="top"/>
    </xf>
    <xf numFmtId="0" fontId="14" fillId="0" borderId="14" xfId="0" applyFont="1" applyBorder="1" applyAlignment="1">
      <alignment horizontal="right" vertical="top"/>
    </xf>
    <xf numFmtId="0" fontId="10" fillId="0" borderId="14" xfId="0" applyFont="1" applyBorder="1" applyAlignment="1">
      <alignment horizontal="right" vertical="center"/>
    </xf>
    <xf numFmtId="0" fontId="10" fillId="0" borderId="14" xfId="0" applyFont="1" applyBorder="1" applyAlignment="1">
      <alignment horizontal="left" wrapText="1"/>
    </xf>
    <xf numFmtId="0" fontId="10" fillId="0" borderId="14" xfId="0" applyFont="1" applyBorder="1" applyAlignment="1">
      <alignment horizontal="right" vertical="top" wrapText="1"/>
    </xf>
    <xf numFmtId="0" fontId="10" fillId="0" borderId="14" xfId="0" applyFont="1" applyBorder="1" applyAlignment="1">
      <alignment vertical="top" wrapText="1"/>
    </xf>
    <xf numFmtId="0" fontId="7" fillId="0" borderId="14" xfId="0" applyFont="1" applyBorder="1" applyAlignment="1">
      <alignment horizontal="right" vertical="top"/>
    </xf>
    <xf numFmtId="0" fontId="10" fillId="0" borderId="14" xfId="0" applyFont="1" applyFill="1" applyBorder="1" applyAlignment="1">
      <alignment horizontal="right" vertical="top"/>
    </xf>
    <xf numFmtId="0" fontId="10" fillId="0" borderId="14" xfId="0" applyFont="1" applyFill="1" applyBorder="1" applyAlignment="1">
      <alignment horizontal="left" vertical="top"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right" vertical="top" wrapText="1"/>
    </xf>
    <xf numFmtId="49" fontId="10" fillId="0" borderId="14" xfId="0" applyNumberFormat="1" applyFont="1" applyFill="1" applyBorder="1" applyAlignment="1">
      <alignment horizontal="left" vertical="top" wrapText="1"/>
    </xf>
    <xf numFmtId="0" fontId="1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right" vertical="center" wrapText="1"/>
    </xf>
    <xf numFmtId="11" fontId="10" fillId="0" borderId="14" xfId="0" applyNumberFormat="1" applyFont="1" applyFill="1" applyBorder="1" applyAlignment="1">
      <alignment horizontal="left" vertical="top" wrapText="1"/>
    </xf>
    <xf numFmtId="0" fontId="23" fillId="0" borderId="14" xfId="0" applyFont="1" applyBorder="1" applyAlignment="1">
      <alignment horizontal="left" vertical="top" wrapText="1"/>
    </xf>
    <xf numFmtId="180" fontId="23" fillId="0" borderId="14" xfId="0" applyNumberFormat="1" applyFont="1" applyFill="1" applyBorder="1" applyAlignment="1">
      <alignment/>
    </xf>
    <xf numFmtId="0" fontId="11" fillId="0" borderId="26" xfId="0" applyFont="1" applyBorder="1" applyAlignment="1">
      <alignment horizontal="left"/>
    </xf>
    <xf numFmtId="0" fontId="17" fillId="0" borderId="11" xfId="0" applyFont="1" applyBorder="1" applyAlignment="1">
      <alignment horizontal="left" wrapText="1"/>
    </xf>
    <xf numFmtId="0" fontId="10" fillId="0" borderId="14" xfId="0" applyFont="1" applyBorder="1" applyAlignment="1">
      <alignment horizontal="left" vertical="top"/>
    </xf>
    <xf numFmtId="0" fontId="7" fillId="0" borderId="16" xfId="0" applyFont="1" applyBorder="1" applyAlignment="1">
      <alignment horizontal="right" vertical="top"/>
    </xf>
    <xf numFmtId="0" fontId="7" fillId="0" borderId="16" xfId="0" applyFont="1" applyBorder="1" applyAlignment="1">
      <alignment horizontal="left" vertical="top" wrapText="1"/>
    </xf>
    <xf numFmtId="180" fontId="7" fillId="0" borderId="23" xfId="0" applyNumberFormat="1" applyFont="1" applyFill="1" applyBorder="1" applyAlignment="1">
      <alignment/>
    </xf>
    <xf numFmtId="182" fontId="7" fillId="0" borderId="23" xfId="0" applyNumberFormat="1" applyFont="1" applyFill="1" applyBorder="1" applyAlignment="1">
      <alignment horizontal="right"/>
    </xf>
    <xf numFmtId="182" fontId="7" fillId="0" borderId="14" xfId="0" applyNumberFormat="1" applyFont="1" applyFill="1" applyBorder="1" applyAlignment="1">
      <alignment horizontal="right"/>
    </xf>
    <xf numFmtId="185" fontId="10" fillId="0" borderId="16" xfId="0" applyNumberFormat="1" applyFont="1" applyFill="1" applyBorder="1" applyAlignment="1" applyProtection="1">
      <alignment horizontal="right" vertical="center" wrapText="1"/>
      <protection/>
    </xf>
    <xf numFmtId="185" fontId="10" fillId="0" borderId="19" xfId="0" applyNumberFormat="1" applyFont="1" applyFill="1" applyBorder="1" applyAlignment="1" applyProtection="1">
      <alignment horizontal="right" vertical="center" wrapText="1"/>
      <protection/>
    </xf>
    <xf numFmtId="193" fontId="10" fillId="0" borderId="11" xfId="0" applyNumberFormat="1" applyFont="1" applyFill="1" applyBorder="1" applyAlignment="1">
      <alignment horizontal="right" vertical="center"/>
    </xf>
    <xf numFmtId="193" fontId="10" fillId="0" borderId="34" xfId="0" applyNumberFormat="1" applyFont="1" applyFill="1" applyBorder="1" applyAlignment="1">
      <alignment horizontal="right" vertical="center"/>
    </xf>
    <xf numFmtId="193" fontId="10" fillId="0" borderId="10" xfId="0" applyNumberFormat="1" applyFont="1" applyFill="1" applyBorder="1" applyAlignment="1">
      <alignment horizontal="right" vertical="center"/>
    </xf>
    <xf numFmtId="185" fontId="23" fillId="0" borderId="14" xfId="0" applyNumberFormat="1" applyFont="1" applyFill="1" applyBorder="1" applyAlignment="1" applyProtection="1">
      <alignment horizontal="right" vertical="center" wrapText="1"/>
      <protection/>
    </xf>
    <xf numFmtId="185" fontId="23" fillId="0" borderId="10" xfId="0" applyNumberFormat="1" applyFont="1" applyFill="1" applyBorder="1" applyAlignment="1" applyProtection="1">
      <alignment horizontal="right" vertical="center" wrapText="1"/>
      <protection/>
    </xf>
    <xf numFmtId="0" fontId="11" fillId="0" borderId="12" xfId="0" applyFont="1" applyFill="1" applyBorder="1" applyAlignment="1">
      <alignment horizontal="center" vertical="top" wrapText="1"/>
    </xf>
    <xf numFmtId="2" fontId="13" fillId="0" borderId="14" xfId="0" applyNumberFormat="1" applyFont="1" applyFill="1" applyBorder="1" applyAlignment="1">
      <alignment horizontal="right"/>
    </xf>
    <xf numFmtId="180" fontId="26" fillId="0" borderId="14" xfId="53" applyNumberFormat="1" applyFont="1" applyFill="1" applyBorder="1" applyAlignment="1">
      <alignment horizontal="right" wrapText="1"/>
      <protection/>
    </xf>
    <xf numFmtId="9" fontId="11" fillId="0" borderId="11" xfId="59" applyFont="1" applyFill="1" applyBorder="1" applyAlignment="1">
      <alignment horizontal="right" vertical="center" wrapText="1"/>
    </xf>
    <xf numFmtId="0" fontId="18" fillId="0" borderId="0" xfId="0" applyFont="1" applyAlignment="1">
      <alignment/>
    </xf>
    <xf numFmtId="0" fontId="7" fillId="0" borderId="14" xfId="0" applyFont="1" applyFill="1" applyBorder="1" applyAlignment="1">
      <alignment horizontal="right" vertical="top"/>
    </xf>
    <xf numFmtId="0" fontId="7" fillId="0" borderId="14" xfId="0" applyFont="1" applyFill="1" applyBorder="1" applyAlignment="1">
      <alignment horizontal="left" vertical="top" wrapText="1"/>
    </xf>
    <xf numFmtId="0" fontId="5" fillId="0" borderId="0" xfId="0" applyFont="1" applyFill="1" applyAlignment="1">
      <alignment horizontal="right"/>
    </xf>
    <xf numFmtId="0" fontId="9" fillId="0" borderId="0" xfId="0" applyFont="1" applyFill="1" applyAlignment="1">
      <alignment horizontal="right"/>
    </xf>
    <xf numFmtId="9" fontId="11" fillId="0" borderId="13" xfId="59" applyFont="1" applyFill="1" applyBorder="1" applyAlignment="1">
      <alignment horizontal="center" vertical="top" wrapText="1"/>
    </xf>
    <xf numFmtId="193" fontId="11" fillId="0" borderId="11" xfId="0" applyNumberFormat="1" applyFont="1" applyFill="1" applyBorder="1" applyAlignment="1">
      <alignment horizontal="right" vertical="center"/>
    </xf>
    <xf numFmtId="182" fontId="11" fillId="0" borderId="23" xfId="0" applyNumberFormat="1" applyFont="1" applyFill="1" applyBorder="1" applyAlignment="1">
      <alignment horizontal="right"/>
    </xf>
    <xf numFmtId="182" fontId="10" fillId="0" borderId="14" xfId="0" applyNumberFormat="1" applyFont="1" applyFill="1" applyBorder="1" applyAlignment="1">
      <alignment horizontal="right"/>
    </xf>
    <xf numFmtId="182" fontId="11" fillId="0" borderId="14" xfId="0" applyNumberFormat="1" applyFont="1" applyFill="1" applyBorder="1" applyAlignment="1">
      <alignment horizontal="right"/>
    </xf>
    <xf numFmtId="193" fontId="11" fillId="0" borderId="34" xfId="0" applyNumberFormat="1" applyFont="1" applyFill="1" applyBorder="1" applyAlignment="1">
      <alignment horizontal="right" vertical="center"/>
    </xf>
    <xf numFmtId="0" fontId="11" fillId="0" borderId="2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41"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Fill="1" applyAlignment="1">
      <alignment horizontal="center" vertical="center" wrapText="1"/>
    </xf>
    <xf numFmtId="0" fontId="11" fillId="0" borderId="12"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1" xfId="0" applyFont="1" applyBorder="1" applyAlignment="1">
      <alignment horizontal="center"/>
    </xf>
    <xf numFmtId="0" fontId="11" fillId="0" borderId="43" xfId="0" applyFont="1" applyBorder="1" applyAlignment="1">
      <alignment horizontal="center"/>
    </xf>
    <xf numFmtId="0" fontId="11" fillId="0" borderId="40" xfId="0" applyFont="1" applyFill="1" applyBorder="1" applyAlignment="1">
      <alignment horizontal="center"/>
    </xf>
    <xf numFmtId="0" fontId="11" fillId="0" borderId="12" xfId="0" applyFont="1" applyFill="1" applyBorder="1" applyAlignment="1">
      <alignment horizontal="center" vertical="top" wrapText="1"/>
    </xf>
    <xf numFmtId="0" fontId="11" fillId="0" borderId="15" xfId="0" applyFont="1" applyFill="1" applyBorder="1" applyAlignment="1">
      <alignment horizontal="center" vertical="top"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4" xfId="0" applyFont="1" applyBorder="1" applyAlignment="1">
      <alignment horizontal="center"/>
    </xf>
    <xf numFmtId="0" fontId="6" fillId="0" borderId="14" xfId="0" applyFont="1" applyBorder="1" applyAlignment="1">
      <alignment horizontal="center"/>
    </xf>
    <xf numFmtId="0" fontId="6" fillId="0" borderId="33" xfId="0" applyFont="1" applyBorder="1" applyAlignment="1">
      <alignment horizontal="center"/>
    </xf>
    <xf numFmtId="49" fontId="14" fillId="0" borderId="25" xfId="0" applyNumberFormat="1" applyFont="1" applyFill="1" applyBorder="1" applyAlignment="1" applyProtection="1">
      <alignment vertical="top"/>
      <protection locked="0"/>
    </xf>
    <xf numFmtId="49" fontId="14" fillId="0" borderId="26" xfId="0" applyNumberFormat="1" applyFont="1" applyFill="1" applyBorder="1" applyAlignment="1" applyProtection="1">
      <alignment vertical="top"/>
      <protection locked="0"/>
    </xf>
    <xf numFmtId="0" fontId="5" fillId="0" borderId="0" xfId="0" applyFont="1" applyFill="1" applyAlignment="1">
      <alignment/>
    </xf>
    <xf numFmtId="0" fontId="9"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05 kvart"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250"/>
  <sheetViews>
    <sheetView tabSelected="1" zoomScale="68" zoomScaleNormal="68" zoomScaleSheetLayoutView="75" zoomScalePageLayoutView="0" workbookViewId="0" topLeftCell="A1">
      <pane xSplit="2" ySplit="9" topLeftCell="C112" activePane="bottomRight" state="frozen"/>
      <selection pane="topLeft" activeCell="A1" sqref="A1"/>
      <selection pane="topRight" activeCell="C1" sqref="C1"/>
      <selection pane="bottomLeft" activeCell="A10" sqref="A10"/>
      <selection pane="bottomRight" activeCell="J1" sqref="J1:J16384"/>
    </sheetView>
  </sheetViews>
  <sheetFormatPr defaultColWidth="9.00390625" defaultRowHeight="12.75"/>
  <cols>
    <col min="1" max="1" width="14.75390625" style="2" customWidth="1"/>
    <col min="2" max="2" width="83.25390625" style="2" customWidth="1"/>
    <col min="3" max="3" width="20.00390625" style="2" customWidth="1"/>
    <col min="4" max="4" width="21.375" style="2" customWidth="1"/>
    <col min="5" max="5" width="20.75390625" style="2" customWidth="1"/>
    <col min="6" max="6" width="19.125" style="205" customWidth="1"/>
    <col min="7" max="7" width="18.75390625" style="67" customWidth="1"/>
    <col min="8" max="8" width="19.375" style="2" customWidth="1"/>
    <col min="9" max="9" width="19.00390625" style="2" customWidth="1"/>
    <col min="10" max="10" width="17.375" style="239" customWidth="1"/>
    <col min="11" max="11" width="3.25390625" style="1" customWidth="1"/>
    <col min="12" max="12" width="19.75390625" style="1" bestFit="1" customWidth="1"/>
    <col min="13" max="16384" width="9.125" style="1" customWidth="1"/>
  </cols>
  <sheetData>
    <row r="2" spans="1:10" ht="60" customHeight="1">
      <c r="A2" s="220" t="s">
        <v>431</v>
      </c>
      <c r="B2" s="220"/>
      <c r="C2" s="220"/>
      <c r="D2" s="220"/>
      <c r="E2" s="220"/>
      <c r="F2" s="221"/>
      <c r="G2" s="220"/>
      <c r="H2" s="220"/>
      <c r="I2" s="220"/>
      <c r="J2" s="221"/>
    </row>
    <row r="3" spans="1:10" ht="23.25">
      <c r="A3" s="5"/>
      <c r="B3" s="5"/>
      <c r="C3" s="5"/>
      <c r="D3" s="3"/>
      <c r="E3" s="3"/>
      <c r="F3" s="206"/>
      <c r="G3" s="68"/>
      <c r="H3" s="3"/>
      <c r="I3" s="3"/>
      <c r="J3" s="240"/>
    </row>
    <row r="4" spans="2:9" ht="15.75" thickBot="1">
      <c r="B4" s="4"/>
      <c r="C4" s="4"/>
      <c r="D4" s="4"/>
      <c r="E4" s="4"/>
      <c r="G4" s="64"/>
      <c r="H4" s="4"/>
      <c r="I4" s="4"/>
    </row>
    <row r="5" spans="1:10" ht="21" customHeight="1" thickBot="1">
      <c r="A5" s="222" t="s">
        <v>3</v>
      </c>
      <c r="B5" s="222" t="s">
        <v>4</v>
      </c>
      <c r="C5" s="225" t="s">
        <v>0</v>
      </c>
      <c r="D5" s="226"/>
      <c r="E5" s="226"/>
      <c r="F5" s="227"/>
      <c r="G5" s="225" t="s">
        <v>1</v>
      </c>
      <c r="H5" s="226"/>
      <c r="I5" s="226"/>
      <c r="J5" s="227"/>
    </row>
    <row r="6" spans="1:10" ht="21" customHeight="1" thickBot="1">
      <c r="A6" s="223"/>
      <c r="B6" s="223"/>
      <c r="C6" s="228" t="s">
        <v>279</v>
      </c>
      <c r="D6" s="228" t="s">
        <v>288</v>
      </c>
      <c r="E6" s="225" t="s">
        <v>5</v>
      </c>
      <c r="F6" s="227"/>
      <c r="G6" s="228" t="s">
        <v>279</v>
      </c>
      <c r="H6" s="228" t="s">
        <v>288</v>
      </c>
      <c r="I6" s="225" t="s">
        <v>5</v>
      </c>
      <c r="J6" s="227"/>
    </row>
    <row r="7" spans="1:12" ht="61.5" customHeight="1" thickBot="1">
      <c r="A7" s="224"/>
      <c r="B7" s="224"/>
      <c r="C7" s="229"/>
      <c r="D7" s="229"/>
      <c r="E7" s="11" t="s">
        <v>7</v>
      </c>
      <c r="F7" s="207" t="s">
        <v>6</v>
      </c>
      <c r="G7" s="229"/>
      <c r="H7" s="229"/>
      <c r="I7" s="11" t="s">
        <v>7</v>
      </c>
      <c r="J7" s="207" t="s">
        <v>6</v>
      </c>
      <c r="L7" s="74"/>
    </row>
    <row r="8" spans="1:12" ht="19.5" customHeight="1" thickBot="1">
      <c r="A8" s="9">
        <v>1</v>
      </c>
      <c r="B8" s="9">
        <v>2</v>
      </c>
      <c r="C8" s="10">
        <v>3</v>
      </c>
      <c r="D8" s="10">
        <v>4</v>
      </c>
      <c r="E8" s="10">
        <v>5</v>
      </c>
      <c r="F8" s="198">
        <v>6</v>
      </c>
      <c r="G8" s="65">
        <v>7</v>
      </c>
      <c r="H8" s="23">
        <v>8</v>
      </c>
      <c r="I8" s="10">
        <v>9</v>
      </c>
      <c r="J8" s="198">
        <v>10</v>
      </c>
      <c r="L8" s="58"/>
    </row>
    <row r="9" spans="1:12" ht="29.25" customHeight="1" thickBot="1">
      <c r="A9" s="230" t="s">
        <v>213</v>
      </c>
      <c r="B9" s="231"/>
      <c r="C9" s="231"/>
      <c r="D9" s="231"/>
      <c r="E9" s="231"/>
      <c r="F9" s="231"/>
      <c r="G9" s="231"/>
      <c r="H9" s="231"/>
      <c r="I9" s="232"/>
      <c r="J9" s="233"/>
      <c r="L9" s="58"/>
    </row>
    <row r="10" spans="1:12" s="6" customFormat="1" ht="28.5" customHeight="1">
      <c r="A10" s="186">
        <v>10000000</v>
      </c>
      <c r="B10" s="187" t="s">
        <v>8</v>
      </c>
      <c r="C10" s="188">
        <f>C11+C19+C24+C25+C41</f>
        <v>573516.411</v>
      </c>
      <c r="D10" s="188">
        <f>D11+D19+D22+D25+D41</f>
        <v>783312.3739999998</v>
      </c>
      <c r="E10" s="188">
        <f>SUM(D10-C10)</f>
        <v>209795.96299999987</v>
      </c>
      <c r="F10" s="189">
        <f>SUM(D10/C10*100)</f>
        <v>136.58063814323876</v>
      </c>
      <c r="G10" s="137">
        <f>G16+G25+G41</f>
        <v>82215.00099999999</v>
      </c>
      <c r="H10" s="137">
        <f>H25+H41</f>
        <v>-13.25</v>
      </c>
      <c r="I10" s="59">
        <f>SUM(H10-G10)</f>
        <v>-82228.25099999999</v>
      </c>
      <c r="J10" s="190"/>
      <c r="K10" s="56"/>
      <c r="L10" s="56"/>
    </row>
    <row r="11" spans="1:12" ht="38.25" customHeight="1">
      <c r="A11" s="166">
        <v>11000000</v>
      </c>
      <c r="B11" s="15" t="s">
        <v>9</v>
      </c>
      <c r="C11" s="57">
        <f>C12+C13</f>
        <v>463832.366</v>
      </c>
      <c r="D11" s="57">
        <f>D12+D13</f>
        <v>456069.64099999995</v>
      </c>
      <c r="E11" s="182">
        <f aca="true" t="shared" si="0" ref="E11:E74">SUM(D11-C11)</f>
        <v>-7762.725000000035</v>
      </c>
      <c r="F11" s="101">
        <f>SUM(D11/C11*100)</f>
        <v>98.32639428185138</v>
      </c>
      <c r="G11" s="57"/>
      <c r="H11" s="57"/>
      <c r="I11" s="182"/>
      <c r="J11" s="101"/>
      <c r="K11" s="58"/>
      <c r="L11" s="58"/>
    </row>
    <row r="12" spans="1:12" ht="20.25">
      <c r="A12" s="166">
        <v>11010000</v>
      </c>
      <c r="B12" s="15" t="s">
        <v>334</v>
      </c>
      <c r="C12" s="57">
        <v>463217.832</v>
      </c>
      <c r="D12" s="57">
        <v>454146.372</v>
      </c>
      <c r="E12" s="182">
        <f t="shared" si="0"/>
        <v>-9071.460000000021</v>
      </c>
      <c r="F12" s="101">
        <f>SUM(D12/C12*100)</f>
        <v>98.04164274919364</v>
      </c>
      <c r="G12" s="57"/>
      <c r="H12" s="57"/>
      <c r="I12" s="182"/>
      <c r="J12" s="101"/>
      <c r="K12" s="58"/>
      <c r="L12" s="58"/>
    </row>
    <row r="13" spans="1:12" ht="20.25">
      <c r="A13" s="166">
        <v>11020000</v>
      </c>
      <c r="B13" s="15" t="s">
        <v>335</v>
      </c>
      <c r="C13" s="57">
        <f>C14+C15</f>
        <v>614.534</v>
      </c>
      <c r="D13" s="57">
        <f>SUM(D14:D15)</f>
        <v>1923.269</v>
      </c>
      <c r="E13" s="182">
        <f t="shared" si="0"/>
        <v>1308.7350000000001</v>
      </c>
      <c r="F13" s="101" t="s">
        <v>327</v>
      </c>
      <c r="G13" s="57"/>
      <c r="H13" s="57"/>
      <c r="I13" s="182"/>
      <c r="J13" s="101"/>
      <c r="K13" s="58"/>
      <c r="L13" s="58"/>
    </row>
    <row r="14" spans="1:12" ht="37.5">
      <c r="A14" s="167">
        <v>11020200</v>
      </c>
      <c r="B14" s="15" t="s">
        <v>227</v>
      </c>
      <c r="C14" s="57">
        <v>347.944</v>
      </c>
      <c r="D14" s="57">
        <v>1307.627</v>
      </c>
      <c r="E14" s="182">
        <f t="shared" si="0"/>
        <v>959.683</v>
      </c>
      <c r="F14" s="101" t="s">
        <v>433</v>
      </c>
      <c r="G14" s="57"/>
      <c r="H14" s="57"/>
      <c r="I14" s="182"/>
      <c r="J14" s="101"/>
      <c r="K14" s="58"/>
      <c r="L14" s="58"/>
    </row>
    <row r="15" spans="1:12" ht="37.5">
      <c r="A15" s="167">
        <v>11023200</v>
      </c>
      <c r="B15" s="15" t="s">
        <v>274</v>
      </c>
      <c r="C15" s="57">
        <v>266.59</v>
      </c>
      <c r="D15" s="57">
        <v>615.642</v>
      </c>
      <c r="E15" s="182">
        <f t="shared" si="0"/>
        <v>349.0520000000001</v>
      </c>
      <c r="F15" s="101" t="s">
        <v>434</v>
      </c>
      <c r="G15" s="57"/>
      <c r="H15" s="57"/>
      <c r="I15" s="182"/>
      <c r="J15" s="101"/>
      <c r="K15" s="58"/>
      <c r="L15" s="58"/>
    </row>
    <row r="16" spans="1:12" ht="20.25">
      <c r="A16" s="168" t="s">
        <v>336</v>
      </c>
      <c r="B16" s="169" t="s">
        <v>337</v>
      </c>
      <c r="C16" s="57"/>
      <c r="D16" s="57"/>
      <c r="E16" s="182"/>
      <c r="F16" s="101"/>
      <c r="G16" s="57">
        <f>SUM(G17+G18)</f>
        <v>702.916</v>
      </c>
      <c r="H16" s="57"/>
      <c r="I16" s="182">
        <f>SUM(H16-G16)</f>
        <v>-702.916</v>
      </c>
      <c r="J16" s="101"/>
      <c r="K16" s="58"/>
      <c r="L16" s="58"/>
    </row>
    <row r="17" spans="1:12" ht="37.5">
      <c r="A17" s="168" t="s">
        <v>338</v>
      </c>
      <c r="B17" s="169" t="s">
        <v>339</v>
      </c>
      <c r="C17" s="57"/>
      <c r="D17" s="57"/>
      <c r="E17" s="182"/>
      <c r="F17" s="101"/>
      <c r="G17" s="57">
        <v>-3.851</v>
      </c>
      <c r="H17" s="57"/>
      <c r="I17" s="182">
        <f>SUM(H17-G17)</f>
        <v>3.851</v>
      </c>
      <c r="J17" s="101"/>
      <c r="K17" s="58"/>
      <c r="L17" s="58"/>
    </row>
    <row r="18" spans="1:12" ht="20.25">
      <c r="A18" s="166">
        <v>12030000</v>
      </c>
      <c r="B18" s="15" t="s">
        <v>228</v>
      </c>
      <c r="C18" s="57"/>
      <c r="D18" s="57"/>
      <c r="E18" s="182"/>
      <c r="F18" s="101"/>
      <c r="G18" s="57">
        <v>706.767</v>
      </c>
      <c r="H18" s="57"/>
      <c r="I18" s="182">
        <f>SUM(H18-G18)</f>
        <v>-706.767</v>
      </c>
      <c r="J18" s="101"/>
      <c r="K18" s="58"/>
      <c r="L18" s="58"/>
    </row>
    <row r="19" spans="1:12" ht="20.25">
      <c r="A19" s="168" t="s">
        <v>340</v>
      </c>
      <c r="B19" s="169" t="s">
        <v>341</v>
      </c>
      <c r="C19" s="57">
        <f>C20+C21</f>
        <v>9.704</v>
      </c>
      <c r="D19" s="57">
        <f>D20</f>
        <v>3.745</v>
      </c>
      <c r="E19" s="182">
        <f t="shared" si="0"/>
        <v>-5.9590000000000005</v>
      </c>
      <c r="F19" s="101">
        <f>SUM(D19/C19*100)</f>
        <v>38.59233305853256</v>
      </c>
      <c r="G19" s="57"/>
      <c r="H19" s="57"/>
      <c r="I19" s="182"/>
      <c r="J19" s="101"/>
      <c r="K19" s="58"/>
      <c r="L19" s="58"/>
    </row>
    <row r="20" spans="1:12" ht="75">
      <c r="A20" s="168" t="s">
        <v>342</v>
      </c>
      <c r="B20" s="169" t="s">
        <v>343</v>
      </c>
      <c r="C20" s="57">
        <v>2.606</v>
      </c>
      <c r="D20" s="57">
        <v>3.745</v>
      </c>
      <c r="E20" s="182">
        <f t="shared" si="0"/>
        <v>1.1390000000000002</v>
      </c>
      <c r="F20" s="101">
        <f>SUM(D20/C20*100)</f>
        <v>143.70683039140445</v>
      </c>
      <c r="G20" s="57"/>
      <c r="H20" s="57"/>
      <c r="I20" s="182"/>
      <c r="J20" s="101"/>
      <c r="K20" s="58"/>
      <c r="L20" s="58"/>
    </row>
    <row r="21" spans="1:12" ht="37.5">
      <c r="A21" s="170">
        <v>13030200</v>
      </c>
      <c r="B21" s="171" t="s">
        <v>344</v>
      </c>
      <c r="C21" s="57">
        <v>7.098</v>
      </c>
      <c r="D21" s="57"/>
      <c r="E21" s="182">
        <f t="shared" si="0"/>
        <v>-7.098</v>
      </c>
      <c r="F21" s="101"/>
      <c r="G21" s="57"/>
      <c r="H21" s="57"/>
      <c r="I21" s="182"/>
      <c r="J21" s="101"/>
      <c r="K21" s="58"/>
      <c r="L21" s="58"/>
    </row>
    <row r="22" spans="1:12" ht="20.25">
      <c r="A22" s="168" t="s">
        <v>345</v>
      </c>
      <c r="B22" s="169" t="s">
        <v>346</v>
      </c>
      <c r="C22" s="57"/>
      <c r="D22" s="57">
        <f>D23</f>
        <v>82809.279</v>
      </c>
      <c r="E22" s="182">
        <f t="shared" si="0"/>
        <v>82809.279</v>
      </c>
      <c r="F22" s="101"/>
      <c r="G22" s="57"/>
      <c r="H22" s="57"/>
      <c r="I22" s="182"/>
      <c r="J22" s="101"/>
      <c r="K22" s="58"/>
      <c r="L22" s="58"/>
    </row>
    <row r="23" spans="1:12" ht="37.5">
      <c r="A23" s="168" t="s">
        <v>347</v>
      </c>
      <c r="B23" s="169" t="s">
        <v>348</v>
      </c>
      <c r="C23" s="57"/>
      <c r="D23" s="57">
        <v>82809.279</v>
      </c>
      <c r="E23" s="182">
        <f t="shared" si="0"/>
        <v>82809.279</v>
      </c>
      <c r="F23" s="101"/>
      <c r="G23" s="57"/>
      <c r="H23" s="57"/>
      <c r="I23" s="182"/>
      <c r="J23" s="101"/>
      <c r="K23" s="58"/>
      <c r="L23" s="58"/>
    </row>
    <row r="24" spans="1:12" ht="20.25">
      <c r="A24" s="168">
        <v>16010000</v>
      </c>
      <c r="B24" s="169" t="s">
        <v>426</v>
      </c>
      <c r="C24" s="57">
        <v>2.76</v>
      </c>
      <c r="D24" s="57"/>
      <c r="E24" s="182">
        <f t="shared" si="0"/>
        <v>-2.76</v>
      </c>
      <c r="F24" s="101"/>
      <c r="G24" s="57"/>
      <c r="H24" s="57"/>
      <c r="I24" s="182"/>
      <c r="J24" s="101"/>
      <c r="K24" s="58"/>
      <c r="L24" s="58"/>
    </row>
    <row r="25" spans="1:12" ht="20.25">
      <c r="A25" s="168" t="s">
        <v>349</v>
      </c>
      <c r="B25" s="169" t="s">
        <v>350</v>
      </c>
      <c r="C25" s="57">
        <f>C26+C38+C37</f>
        <v>109671.23399999998</v>
      </c>
      <c r="D25" s="57">
        <f>D26+D37+D38+D40</f>
        <v>243964.55699999997</v>
      </c>
      <c r="E25" s="182">
        <f t="shared" si="0"/>
        <v>134293.32299999997</v>
      </c>
      <c r="F25" s="101" t="s">
        <v>430</v>
      </c>
      <c r="G25" s="57">
        <f>G26+G38+G40</f>
        <v>80068.594</v>
      </c>
      <c r="H25" s="57">
        <f>H39</f>
        <v>-13.258</v>
      </c>
      <c r="I25" s="182">
        <f>SUM(H25-G25)</f>
        <v>-80081.852</v>
      </c>
      <c r="J25" s="101"/>
      <c r="K25" s="58"/>
      <c r="L25" s="58"/>
    </row>
    <row r="26" spans="1:12" ht="20.25">
      <c r="A26" s="168" t="s">
        <v>351</v>
      </c>
      <c r="B26" s="169" t="s">
        <v>352</v>
      </c>
      <c r="C26" s="57">
        <f>SUM(C27:C36)</f>
        <v>103809.68699999999</v>
      </c>
      <c r="D26" s="57">
        <f>D27+D28+D29+D30+D31+D32+D33+D34+D35+D36</f>
        <v>148963.349</v>
      </c>
      <c r="E26" s="182">
        <f t="shared" si="0"/>
        <v>45153.662</v>
      </c>
      <c r="F26" s="101">
        <f>SUM(D26/C26*100)</f>
        <v>143.49657850331442</v>
      </c>
      <c r="G26" s="57">
        <f>G27+G28</f>
        <v>330.01599999999996</v>
      </c>
      <c r="H26" s="57"/>
      <c r="I26" s="182">
        <f>SUM(H26-G26)</f>
        <v>-330.01599999999996</v>
      </c>
      <c r="J26" s="101"/>
      <c r="K26" s="58"/>
      <c r="L26" s="58"/>
    </row>
    <row r="27" spans="1:12" ht="56.25">
      <c r="A27" s="168" t="s">
        <v>353</v>
      </c>
      <c r="B27" s="169" t="s">
        <v>354</v>
      </c>
      <c r="C27" s="57"/>
      <c r="D27" s="57">
        <v>420.102</v>
      </c>
      <c r="E27" s="182">
        <f t="shared" si="0"/>
        <v>420.102</v>
      </c>
      <c r="F27" s="101"/>
      <c r="G27" s="57">
        <v>213.974</v>
      </c>
      <c r="H27" s="57"/>
      <c r="I27" s="182">
        <f>SUM(H27-G27)</f>
        <v>-213.974</v>
      </c>
      <c r="J27" s="101"/>
      <c r="K27" s="58"/>
      <c r="L27" s="58"/>
    </row>
    <row r="28" spans="1:12" ht="56.25">
      <c r="A28" s="170">
        <v>18010200</v>
      </c>
      <c r="B28" s="15" t="s">
        <v>355</v>
      </c>
      <c r="C28" s="57"/>
      <c r="D28" s="57">
        <v>202.615</v>
      </c>
      <c r="E28" s="182">
        <f t="shared" si="0"/>
        <v>202.615</v>
      </c>
      <c r="F28" s="101"/>
      <c r="G28" s="57">
        <v>116.042</v>
      </c>
      <c r="H28" s="57"/>
      <c r="I28" s="182">
        <f>SUM(H28-G28)</f>
        <v>-116.042</v>
      </c>
      <c r="J28" s="101"/>
      <c r="K28" s="58"/>
      <c r="L28" s="58"/>
    </row>
    <row r="29" spans="1:12" ht="56.25">
      <c r="A29" s="168" t="s">
        <v>356</v>
      </c>
      <c r="B29" s="169" t="s">
        <v>357</v>
      </c>
      <c r="C29" s="57"/>
      <c r="D29" s="57">
        <v>6.874</v>
      </c>
      <c r="E29" s="182">
        <f t="shared" si="0"/>
        <v>6.874</v>
      </c>
      <c r="F29" s="101"/>
      <c r="G29" s="57"/>
      <c r="H29" s="57"/>
      <c r="I29" s="182"/>
      <c r="J29" s="101"/>
      <c r="K29" s="58"/>
      <c r="L29" s="58"/>
    </row>
    <row r="30" spans="1:12" ht="56.25">
      <c r="A30" s="168" t="s">
        <v>358</v>
      </c>
      <c r="B30" s="169" t="s">
        <v>359</v>
      </c>
      <c r="C30" s="57"/>
      <c r="D30" s="57">
        <v>9233.189</v>
      </c>
      <c r="E30" s="182">
        <f t="shared" si="0"/>
        <v>9233.189</v>
      </c>
      <c r="F30" s="101"/>
      <c r="G30" s="57"/>
      <c r="H30" s="57"/>
      <c r="I30" s="182"/>
      <c r="J30" s="101"/>
      <c r="K30" s="58"/>
      <c r="L30" s="58"/>
    </row>
    <row r="31" spans="1:12" ht="20.25">
      <c r="A31" s="168" t="s">
        <v>360</v>
      </c>
      <c r="B31" s="169" t="s">
        <v>361</v>
      </c>
      <c r="C31" s="57">
        <v>24882.675</v>
      </c>
      <c r="D31" s="57">
        <v>36765.868</v>
      </c>
      <c r="E31" s="182">
        <f t="shared" si="0"/>
        <v>11883.193000000003</v>
      </c>
      <c r="F31" s="101">
        <f>SUM(D31/C31*100)</f>
        <v>147.75689510874534</v>
      </c>
      <c r="G31" s="57"/>
      <c r="H31" s="57"/>
      <c r="I31" s="182"/>
      <c r="J31" s="101"/>
      <c r="K31" s="58"/>
      <c r="L31" s="58"/>
    </row>
    <row r="32" spans="1:12" ht="20.25">
      <c r="A32" s="168" t="s">
        <v>362</v>
      </c>
      <c r="B32" s="169" t="s">
        <v>363</v>
      </c>
      <c r="C32" s="57">
        <v>64141.93</v>
      </c>
      <c r="D32" s="57">
        <v>78352.443</v>
      </c>
      <c r="E32" s="182">
        <f t="shared" si="0"/>
        <v>14210.512999999999</v>
      </c>
      <c r="F32" s="101">
        <f>SUM(D32/C32*100)</f>
        <v>122.15479484324841</v>
      </c>
      <c r="G32" s="57"/>
      <c r="H32" s="57"/>
      <c r="I32" s="182"/>
      <c r="J32" s="101"/>
      <c r="K32" s="58"/>
      <c r="L32" s="58"/>
    </row>
    <row r="33" spans="1:12" ht="20.25">
      <c r="A33" s="168" t="s">
        <v>364</v>
      </c>
      <c r="B33" s="169" t="s">
        <v>365</v>
      </c>
      <c r="C33" s="57">
        <v>1752.284</v>
      </c>
      <c r="D33" s="57">
        <v>2303.325</v>
      </c>
      <c r="E33" s="182">
        <f t="shared" si="0"/>
        <v>551.0409999999997</v>
      </c>
      <c r="F33" s="101">
        <f>SUM(D33/C33*100)</f>
        <v>131.44701429676923</v>
      </c>
      <c r="G33" s="57"/>
      <c r="H33" s="57"/>
      <c r="I33" s="182"/>
      <c r="J33" s="101"/>
      <c r="K33" s="58"/>
      <c r="L33" s="58"/>
    </row>
    <row r="34" spans="1:12" ht="20.25">
      <c r="A34" s="168" t="s">
        <v>366</v>
      </c>
      <c r="B34" s="169" t="s">
        <v>367</v>
      </c>
      <c r="C34" s="57">
        <v>13032.798</v>
      </c>
      <c r="D34" s="57">
        <v>16326.736</v>
      </c>
      <c r="E34" s="182">
        <f t="shared" si="0"/>
        <v>3293.938</v>
      </c>
      <c r="F34" s="101">
        <f>SUM(D34/C34*100)</f>
        <v>125.27421970324409</v>
      </c>
      <c r="G34" s="57"/>
      <c r="H34" s="57"/>
      <c r="I34" s="182"/>
      <c r="J34" s="101"/>
      <c r="K34" s="58"/>
      <c r="L34" s="58"/>
    </row>
    <row r="35" spans="1:12" ht="20.25">
      <c r="A35" s="168">
        <v>18011000</v>
      </c>
      <c r="B35" s="169" t="s">
        <v>368</v>
      </c>
      <c r="C35" s="57"/>
      <c r="D35" s="57">
        <v>4595.408</v>
      </c>
      <c r="E35" s="182">
        <f t="shared" si="0"/>
        <v>4595.408</v>
      </c>
      <c r="F35" s="101"/>
      <c r="G35" s="57"/>
      <c r="H35" s="57"/>
      <c r="I35" s="182"/>
      <c r="J35" s="101"/>
      <c r="K35" s="58"/>
      <c r="L35" s="58"/>
    </row>
    <row r="36" spans="1:12" ht="20.25">
      <c r="A36" s="168" t="s">
        <v>369</v>
      </c>
      <c r="B36" s="169" t="s">
        <v>370</v>
      </c>
      <c r="C36" s="57"/>
      <c r="D36" s="57">
        <v>756.789</v>
      </c>
      <c r="E36" s="182">
        <f t="shared" si="0"/>
        <v>756.789</v>
      </c>
      <c r="F36" s="101"/>
      <c r="G36" s="57"/>
      <c r="H36" s="57"/>
      <c r="I36" s="182"/>
      <c r="J36" s="101"/>
      <c r="K36" s="58"/>
      <c r="L36" s="58"/>
    </row>
    <row r="37" spans="1:12" ht="20.25">
      <c r="A37" s="166">
        <v>18030000</v>
      </c>
      <c r="B37" s="15" t="s">
        <v>371</v>
      </c>
      <c r="C37" s="57">
        <v>90.241</v>
      </c>
      <c r="D37" s="57">
        <v>131.418</v>
      </c>
      <c r="E37" s="182">
        <f t="shared" si="0"/>
        <v>41.17700000000001</v>
      </c>
      <c r="F37" s="101">
        <f>SUM(D37/C37*100)</f>
        <v>145.63003512815683</v>
      </c>
      <c r="G37" s="57"/>
      <c r="H37" s="57"/>
      <c r="I37" s="182"/>
      <c r="J37" s="101"/>
      <c r="K37" s="58"/>
      <c r="L37" s="58"/>
    </row>
    <row r="38" spans="1:12" ht="37.5">
      <c r="A38" s="168" t="s">
        <v>372</v>
      </c>
      <c r="B38" s="169" t="s">
        <v>373</v>
      </c>
      <c r="C38" s="57">
        <v>5771.306</v>
      </c>
      <c r="D38" s="57">
        <v>-683.784</v>
      </c>
      <c r="E38" s="182">
        <f t="shared" si="0"/>
        <v>-6455.089999999999</v>
      </c>
      <c r="F38" s="101">
        <f>SUM(D38/C38*100)</f>
        <v>-11.847994197500531</v>
      </c>
      <c r="G38" s="57">
        <f>G39</f>
        <v>404.128</v>
      </c>
      <c r="H38" s="57"/>
      <c r="I38" s="182">
        <f>SUM(H38-G38)</f>
        <v>-404.128</v>
      </c>
      <c r="J38" s="101"/>
      <c r="K38" s="58"/>
      <c r="L38" s="58"/>
    </row>
    <row r="39" spans="1:12" ht="75">
      <c r="A39" s="168" t="s">
        <v>374</v>
      </c>
      <c r="B39" s="169" t="s">
        <v>375</v>
      </c>
      <c r="C39" s="57"/>
      <c r="D39" s="57"/>
      <c r="E39" s="182"/>
      <c r="F39" s="101"/>
      <c r="G39" s="57">
        <v>404.128</v>
      </c>
      <c r="H39" s="57">
        <v>-13.258</v>
      </c>
      <c r="I39" s="182">
        <f>SUM(H39-G39)</f>
        <v>-417.38599999999997</v>
      </c>
      <c r="J39" s="101">
        <f>H39/G39*100</f>
        <v>-3.280643756433605</v>
      </c>
      <c r="K39" s="58"/>
      <c r="L39" s="58"/>
    </row>
    <row r="40" spans="1:12" ht="20.25">
      <c r="A40" s="168" t="s">
        <v>376</v>
      </c>
      <c r="B40" s="169" t="s">
        <v>377</v>
      </c>
      <c r="C40" s="57"/>
      <c r="D40" s="57">
        <v>95553.574</v>
      </c>
      <c r="E40" s="182">
        <f t="shared" si="0"/>
        <v>95553.574</v>
      </c>
      <c r="F40" s="101"/>
      <c r="G40" s="57">
        <v>79334.45</v>
      </c>
      <c r="H40" s="57"/>
      <c r="I40" s="182">
        <f>SUM(H40-G40)</f>
        <v>-79334.45</v>
      </c>
      <c r="J40" s="101"/>
      <c r="K40" s="58"/>
      <c r="L40" s="58"/>
    </row>
    <row r="41" spans="1:12" ht="20.25">
      <c r="A41" s="166">
        <v>19000000</v>
      </c>
      <c r="B41" s="15" t="s">
        <v>378</v>
      </c>
      <c r="C41" s="57">
        <f>C43</f>
        <v>0.347</v>
      </c>
      <c r="D41" s="57">
        <f>D42</f>
        <v>465.152</v>
      </c>
      <c r="E41" s="182">
        <f t="shared" si="0"/>
        <v>464.805</v>
      </c>
      <c r="F41" s="101" t="s">
        <v>435</v>
      </c>
      <c r="G41" s="57">
        <f>G42+G44</f>
        <v>1443.491</v>
      </c>
      <c r="H41" s="57">
        <f>H44</f>
        <v>0.008</v>
      </c>
      <c r="I41" s="182">
        <f>SUM(H41-G41)</f>
        <v>-1443.483</v>
      </c>
      <c r="J41" s="101"/>
      <c r="K41" s="58"/>
      <c r="L41" s="58"/>
    </row>
    <row r="42" spans="1:12" ht="20.25">
      <c r="A42" s="168" t="s">
        <v>379</v>
      </c>
      <c r="B42" s="169" t="s">
        <v>229</v>
      </c>
      <c r="C42" s="57"/>
      <c r="D42" s="57">
        <v>465.152</v>
      </c>
      <c r="E42" s="182">
        <f t="shared" si="0"/>
        <v>465.152</v>
      </c>
      <c r="F42" s="101"/>
      <c r="G42" s="57">
        <v>1442.495</v>
      </c>
      <c r="H42" s="57"/>
      <c r="I42" s="182">
        <f>SUM(H42-G42)</f>
        <v>-1442.495</v>
      </c>
      <c r="J42" s="101"/>
      <c r="K42" s="58"/>
      <c r="L42" s="58"/>
    </row>
    <row r="43" spans="1:12" ht="20.25">
      <c r="A43" s="166">
        <v>19040000</v>
      </c>
      <c r="B43" s="15" t="s">
        <v>10</v>
      </c>
      <c r="C43" s="57">
        <v>0.347</v>
      </c>
      <c r="D43" s="57"/>
      <c r="E43" s="182">
        <f t="shared" si="0"/>
        <v>-0.347</v>
      </c>
      <c r="F43" s="101"/>
      <c r="G43" s="57"/>
      <c r="H43" s="57"/>
      <c r="I43" s="182"/>
      <c r="J43" s="101"/>
      <c r="K43" s="58"/>
      <c r="L43" s="58"/>
    </row>
    <row r="44" spans="1:12" ht="21" thickBot="1">
      <c r="A44" s="168" t="s">
        <v>380</v>
      </c>
      <c r="B44" s="169" t="s">
        <v>19</v>
      </c>
      <c r="C44" s="57"/>
      <c r="D44" s="57"/>
      <c r="E44" s="182"/>
      <c r="F44" s="101"/>
      <c r="G44" s="57">
        <v>0.996</v>
      </c>
      <c r="H44" s="57">
        <v>0.008</v>
      </c>
      <c r="I44" s="182">
        <f>SUM(H44-G44)</f>
        <v>-0.988</v>
      </c>
      <c r="J44" s="101">
        <f>H44/G44*100</f>
        <v>0.8032128514056226</v>
      </c>
      <c r="K44" s="58"/>
      <c r="L44" s="58"/>
    </row>
    <row r="45" spans="1:12" s="6" customFormat="1" ht="20.25">
      <c r="A45" s="172">
        <v>20000000</v>
      </c>
      <c r="B45" s="21" t="s">
        <v>11</v>
      </c>
      <c r="C45" s="59">
        <f>C46+C50+C56</f>
        <v>10622.012999999999</v>
      </c>
      <c r="D45" s="59">
        <f>D46+D50+D56</f>
        <v>25373.86</v>
      </c>
      <c r="E45" s="59">
        <f t="shared" si="0"/>
        <v>14751.847000000002</v>
      </c>
      <c r="F45" s="189" t="s">
        <v>436</v>
      </c>
      <c r="G45" s="59">
        <f>G56+G62</f>
        <v>30291.011</v>
      </c>
      <c r="H45" s="59">
        <f>H56+H62</f>
        <v>46209.950999999994</v>
      </c>
      <c r="I45" s="59">
        <f>SUM(H45-G45)</f>
        <v>15918.939999999995</v>
      </c>
      <c r="J45" s="190" t="s">
        <v>443</v>
      </c>
      <c r="K45" s="60"/>
      <c r="L45" s="56"/>
    </row>
    <row r="46" spans="1:12" ht="20.25">
      <c r="A46" s="166">
        <v>21000000</v>
      </c>
      <c r="B46" s="15" t="s">
        <v>12</v>
      </c>
      <c r="C46" s="57">
        <f>C47+C48</f>
        <v>264.763</v>
      </c>
      <c r="D46" s="57">
        <f>D47+D48</f>
        <v>696.669</v>
      </c>
      <c r="E46" s="182">
        <f t="shared" si="0"/>
        <v>431.906</v>
      </c>
      <c r="F46" s="101" t="s">
        <v>436</v>
      </c>
      <c r="G46" s="57"/>
      <c r="H46" s="57"/>
      <c r="I46" s="182"/>
      <c r="J46" s="101"/>
      <c r="K46" s="58"/>
      <c r="L46" s="58"/>
    </row>
    <row r="47" spans="1:12" ht="47.25" customHeight="1">
      <c r="A47" s="166">
        <v>21010300</v>
      </c>
      <c r="B47" s="15" t="s">
        <v>432</v>
      </c>
      <c r="C47" s="57">
        <v>22.485</v>
      </c>
      <c r="D47" s="57">
        <v>-22.75</v>
      </c>
      <c r="E47" s="182">
        <f t="shared" si="0"/>
        <v>-45.235</v>
      </c>
      <c r="F47" s="101">
        <f>SUM(D47/C47*100)</f>
        <v>-101.17856348676897</v>
      </c>
      <c r="G47" s="57"/>
      <c r="H47" s="57"/>
      <c r="I47" s="182"/>
      <c r="J47" s="101"/>
      <c r="K47" s="58"/>
      <c r="L47" s="58"/>
    </row>
    <row r="48" spans="1:12" ht="20.25">
      <c r="A48" s="166">
        <v>21080000</v>
      </c>
      <c r="B48" s="15" t="s">
        <v>13</v>
      </c>
      <c r="C48" s="57">
        <v>242.278</v>
      </c>
      <c r="D48" s="57">
        <v>719.419</v>
      </c>
      <c r="E48" s="182">
        <f t="shared" si="0"/>
        <v>477.14099999999996</v>
      </c>
      <c r="F48" s="101" t="s">
        <v>437</v>
      </c>
      <c r="G48" s="57"/>
      <c r="H48" s="57"/>
      <c r="I48" s="182"/>
      <c r="J48" s="101"/>
      <c r="K48" s="58"/>
      <c r="L48" s="58"/>
    </row>
    <row r="49" spans="1:12" ht="20.25">
      <c r="A49" s="166">
        <v>21081100</v>
      </c>
      <c r="B49" s="15" t="s">
        <v>14</v>
      </c>
      <c r="C49" s="57">
        <v>201.696</v>
      </c>
      <c r="D49" s="57">
        <v>488.623</v>
      </c>
      <c r="E49" s="182">
        <f t="shared" si="0"/>
        <v>286.927</v>
      </c>
      <c r="F49" s="101" t="s">
        <v>436</v>
      </c>
      <c r="G49" s="57"/>
      <c r="H49" s="57"/>
      <c r="I49" s="182"/>
      <c r="J49" s="101"/>
      <c r="K49" s="58"/>
      <c r="L49" s="58"/>
    </row>
    <row r="50" spans="1:12" ht="37.5">
      <c r="A50" s="168" t="s">
        <v>381</v>
      </c>
      <c r="B50" s="169" t="s">
        <v>382</v>
      </c>
      <c r="C50" s="57">
        <f>C53+C55</f>
        <v>6037.543</v>
      </c>
      <c r="D50" s="57">
        <f>D51+D53+D55</f>
        <v>20997.513</v>
      </c>
      <c r="E50" s="182">
        <f t="shared" si="0"/>
        <v>14959.97</v>
      </c>
      <c r="F50" s="101" t="s">
        <v>438</v>
      </c>
      <c r="G50" s="57"/>
      <c r="H50" s="57"/>
      <c r="I50" s="182"/>
      <c r="J50" s="101"/>
      <c r="K50" s="58"/>
      <c r="L50" s="58"/>
    </row>
    <row r="51" spans="1:12" ht="20.25">
      <c r="A51" s="168" t="s">
        <v>383</v>
      </c>
      <c r="B51" s="169" t="s">
        <v>384</v>
      </c>
      <c r="C51" s="57"/>
      <c r="D51" s="57">
        <f>D52</f>
        <v>9446.001</v>
      </c>
      <c r="E51" s="182">
        <f t="shared" si="0"/>
        <v>9446.001</v>
      </c>
      <c r="F51" s="101"/>
      <c r="G51" s="57"/>
      <c r="H51" s="57"/>
      <c r="I51" s="182"/>
      <c r="J51" s="101"/>
      <c r="K51" s="58"/>
      <c r="L51" s="58"/>
    </row>
    <row r="52" spans="1:12" ht="20.25">
      <c r="A52" s="168" t="s">
        <v>385</v>
      </c>
      <c r="B52" s="169" t="s">
        <v>386</v>
      </c>
      <c r="C52" s="57"/>
      <c r="D52" s="57">
        <v>9446.001</v>
      </c>
      <c r="E52" s="182">
        <f t="shared" si="0"/>
        <v>9446.001</v>
      </c>
      <c r="F52" s="101"/>
      <c r="G52" s="57"/>
      <c r="H52" s="57"/>
      <c r="I52" s="182"/>
      <c r="J52" s="101"/>
      <c r="K52" s="58"/>
      <c r="L52" s="58"/>
    </row>
    <row r="53" spans="1:12" ht="37.5">
      <c r="A53" s="168" t="s">
        <v>387</v>
      </c>
      <c r="B53" s="169" t="s">
        <v>388</v>
      </c>
      <c r="C53" s="57">
        <f>C54</f>
        <v>5640.781</v>
      </c>
      <c r="D53" s="57">
        <f>D54</f>
        <v>7008.663</v>
      </c>
      <c r="E53" s="182">
        <f t="shared" si="0"/>
        <v>1367.8819999999996</v>
      </c>
      <c r="F53" s="101">
        <f>SUM(D53/C53*100)</f>
        <v>124.24986894545276</v>
      </c>
      <c r="G53" s="57"/>
      <c r="H53" s="57"/>
      <c r="I53" s="182"/>
      <c r="J53" s="101"/>
      <c r="K53" s="58"/>
      <c r="L53" s="58"/>
    </row>
    <row r="54" spans="1:12" ht="56.25">
      <c r="A54" s="166">
        <v>22080400</v>
      </c>
      <c r="B54" s="15" t="s">
        <v>230</v>
      </c>
      <c r="C54" s="57">
        <v>5640.781</v>
      </c>
      <c r="D54" s="57">
        <v>7008.663</v>
      </c>
      <c r="E54" s="182">
        <f t="shared" si="0"/>
        <v>1367.8819999999996</v>
      </c>
      <c r="F54" s="101">
        <f>SUM(D54/C54*100)</f>
        <v>124.24986894545276</v>
      </c>
      <c r="G54" s="57"/>
      <c r="H54" s="57"/>
      <c r="I54" s="182"/>
      <c r="J54" s="101"/>
      <c r="K54" s="58"/>
      <c r="L54" s="58"/>
    </row>
    <row r="55" spans="1:12" ht="20.25">
      <c r="A55" s="166">
        <v>22090000</v>
      </c>
      <c r="B55" s="15" t="s">
        <v>15</v>
      </c>
      <c r="C55" s="57">
        <v>396.762</v>
      </c>
      <c r="D55" s="57">
        <v>4542.849</v>
      </c>
      <c r="E55" s="182">
        <f t="shared" si="0"/>
        <v>4146.087</v>
      </c>
      <c r="F55" s="101" t="s">
        <v>439</v>
      </c>
      <c r="G55" s="57"/>
      <c r="H55" s="57"/>
      <c r="I55" s="182"/>
      <c r="J55" s="101"/>
      <c r="K55" s="58"/>
      <c r="L55" s="58"/>
    </row>
    <row r="56" spans="1:12" ht="20.25">
      <c r="A56" s="166">
        <v>24000000</v>
      </c>
      <c r="B56" s="15" t="s">
        <v>16</v>
      </c>
      <c r="C56" s="57">
        <f>C57</f>
        <v>4319.707</v>
      </c>
      <c r="D56" s="57">
        <v>3679.678</v>
      </c>
      <c r="E56" s="182">
        <f t="shared" si="0"/>
        <v>-640.0290000000005</v>
      </c>
      <c r="F56" s="101">
        <f>SUM(D56/C56*100)</f>
        <v>85.18350897410402</v>
      </c>
      <c r="G56" s="57">
        <f>G57+G60+G61</f>
        <v>995.173</v>
      </c>
      <c r="H56" s="57">
        <f>H57+H60+H61</f>
        <v>1269.823</v>
      </c>
      <c r="I56" s="182">
        <f>SUM(H56-G56)</f>
        <v>274.6500000000001</v>
      </c>
      <c r="J56" s="101">
        <f aca="true" t="shared" si="1" ref="J56:J67">H56/G56*100</f>
        <v>127.59821659148712</v>
      </c>
      <c r="K56" s="58"/>
      <c r="L56" s="58"/>
    </row>
    <row r="57" spans="1:12" ht="20.25">
      <c r="A57" s="166">
        <v>24060000</v>
      </c>
      <c r="B57" s="15" t="s">
        <v>13</v>
      </c>
      <c r="C57" s="57">
        <v>4319.707</v>
      </c>
      <c r="D57" s="57">
        <v>3679.103</v>
      </c>
      <c r="E57" s="182">
        <f t="shared" si="0"/>
        <v>-640.6040000000003</v>
      </c>
      <c r="F57" s="101">
        <f>SUM(D57/C57*100)</f>
        <v>85.17019788610662</v>
      </c>
      <c r="G57" s="57">
        <f>G59</f>
        <v>857.448</v>
      </c>
      <c r="H57" s="57">
        <f>H59</f>
        <v>1031.961</v>
      </c>
      <c r="I57" s="182">
        <f>SUM(H57-G57)</f>
        <v>174.51300000000003</v>
      </c>
      <c r="J57" s="101">
        <f t="shared" si="1"/>
        <v>120.35260447280768</v>
      </c>
      <c r="K57" s="58"/>
      <c r="L57" s="58"/>
    </row>
    <row r="58" spans="1:12" ht="20.25">
      <c r="A58" s="166">
        <v>24060300</v>
      </c>
      <c r="B58" s="15" t="s">
        <v>13</v>
      </c>
      <c r="C58" s="57">
        <v>4275.343</v>
      </c>
      <c r="D58" s="57">
        <v>3510.779</v>
      </c>
      <c r="E58" s="182">
        <f t="shared" si="0"/>
        <v>-764.5639999999999</v>
      </c>
      <c r="F58" s="101">
        <f>SUM(D58/C58*100)</f>
        <v>82.11689681974055</v>
      </c>
      <c r="G58" s="57"/>
      <c r="H58" s="57"/>
      <c r="I58" s="182"/>
      <c r="J58" s="101"/>
      <c r="K58" s="58"/>
      <c r="L58" s="58"/>
    </row>
    <row r="59" spans="1:12" ht="56.25">
      <c r="A59" s="166">
        <v>24062100</v>
      </c>
      <c r="B59" s="15" t="s">
        <v>231</v>
      </c>
      <c r="C59" s="57"/>
      <c r="D59" s="57"/>
      <c r="E59" s="182"/>
      <c r="F59" s="101"/>
      <c r="G59" s="57">
        <v>857.448</v>
      </c>
      <c r="H59" s="57">
        <v>1031.961</v>
      </c>
      <c r="I59" s="182">
        <f>SUM(H59-G59)</f>
        <v>174.51300000000003</v>
      </c>
      <c r="J59" s="101">
        <f t="shared" si="1"/>
        <v>120.35260447280768</v>
      </c>
      <c r="K59" s="58"/>
      <c r="L59" s="58"/>
    </row>
    <row r="60" spans="1:12" ht="75">
      <c r="A60" s="166">
        <v>24110900</v>
      </c>
      <c r="B60" s="15" t="s">
        <v>427</v>
      </c>
      <c r="C60" s="57"/>
      <c r="D60" s="57"/>
      <c r="E60" s="182"/>
      <c r="F60" s="101"/>
      <c r="G60" s="57">
        <v>16.979</v>
      </c>
      <c r="H60" s="57">
        <v>68.152</v>
      </c>
      <c r="I60" s="182">
        <f>SUM(H60-G60)</f>
        <v>51.173</v>
      </c>
      <c r="J60" s="101" t="s">
        <v>451</v>
      </c>
      <c r="K60" s="58"/>
      <c r="L60" s="58"/>
    </row>
    <row r="61" spans="1:12" ht="37.5">
      <c r="A61" s="166">
        <v>24170000</v>
      </c>
      <c r="B61" s="15" t="s">
        <v>389</v>
      </c>
      <c r="C61" s="57"/>
      <c r="D61" s="57"/>
      <c r="E61" s="182"/>
      <c r="F61" s="101"/>
      <c r="G61" s="57">
        <v>120.746</v>
      </c>
      <c r="H61" s="57">
        <v>169.71</v>
      </c>
      <c r="I61" s="182">
        <f>SUM(H61-G61)</f>
        <v>48.96400000000001</v>
      </c>
      <c r="J61" s="101">
        <f t="shared" si="1"/>
        <v>140.55123979262254</v>
      </c>
      <c r="K61" s="58"/>
      <c r="L61" s="58"/>
    </row>
    <row r="62" spans="1:12" ht="21" thickBot="1">
      <c r="A62" s="166">
        <v>25000000</v>
      </c>
      <c r="B62" s="15" t="s">
        <v>17</v>
      </c>
      <c r="C62" s="57"/>
      <c r="D62" s="57"/>
      <c r="E62" s="182"/>
      <c r="F62" s="101"/>
      <c r="G62" s="57">
        <v>29295.838</v>
      </c>
      <c r="H62" s="57">
        <v>44940.128</v>
      </c>
      <c r="I62" s="182">
        <f>SUM(H62-G62)</f>
        <v>15644.289999999997</v>
      </c>
      <c r="J62" s="101" t="s">
        <v>443</v>
      </c>
      <c r="K62" s="58"/>
      <c r="L62" s="58"/>
    </row>
    <row r="63" spans="1:12" s="202" customFormat="1" ht="20.25">
      <c r="A63" s="172">
        <v>30000000</v>
      </c>
      <c r="B63" s="21" t="s">
        <v>18</v>
      </c>
      <c r="C63" s="59">
        <v>50.954</v>
      </c>
      <c r="D63" s="59">
        <v>146.501</v>
      </c>
      <c r="E63" s="59">
        <f t="shared" si="0"/>
        <v>95.547</v>
      </c>
      <c r="F63" s="189" t="s">
        <v>330</v>
      </c>
      <c r="G63" s="59">
        <f>G65+G66</f>
        <v>4892.018</v>
      </c>
      <c r="H63" s="59">
        <f>H65+H66</f>
        <v>3273.539</v>
      </c>
      <c r="I63" s="59">
        <f>SUM(H63-G63)</f>
        <v>-1618.4789999999998</v>
      </c>
      <c r="J63" s="101">
        <f t="shared" si="1"/>
        <v>66.91592304034859</v>
      </c>
      <c r="K63" s="60"/>
      <c r="L63" s="60"/>
    </row>
    <row r="64" spans="1:12" s="6" customFormat="1" ht="77.25" customHeight="1">
      <c r="A64" s="166">
        <v>31010200</v>
      </c>
      <c r="B64" s="15" t="s">
        <v>428</v>
      </c>
      <c r="C64" s="57">
        <v>49.408</v>
      </c>
      <c r="D64" s="57">
        <v>85.332</v>
      </c>
      <c r="E64" s="182">
        <f t="shared" si="0"/>
        <v>35.92399999999999</v>
      </c>
      <c r="F64" s="101" t="s">
        <v>440</v>
      </c>
      <c r="G64" s="57"/>
      <c r="H64" s="57"/>
      <c r="I64" s="182"/>
      <c r="J64" s="101"/>
      <c r="K64" s="56"/>
      <c r="L64" s="56"/>
    </row>
    <row r="65" spans="1:12" s="6" customFormat="1" ht="38.25" customHeight="1">
      <c r="A65" s="166">
        <v>31030000</v>
      </c>
      <c r="B65" s="15" t="s">
        <v>233</v>
      </c>
      <c r="C65" s="57"/>
      <c r="D65" s="57"/>
      <c r="E65" s="182"/>
      <c r="F65" s="101"/>
      <c r="G65" s="57">
        <v>2750</v>
      </c>
      <c r="H65" s="57">
        <v>3000.9</v>
      </c>
      <c r="I65" s="182">
        <f>SUM(H65-G65)</f>
        <v>250.9000000000001</v>
      </c>
      <c r="J65" s="101">
        <f t="shared" si="1"/>
        <v>109.12363636363635</v>
      </c>
      <c r="K65" s="56"/>
      <c r="L65" s="56"/>
    </row>
    <row r="66" spans="1:12" ht="20.25">
      <c r="A66" s="166">
        <v>33010000</v>
      </c>
      <c r="B66" s="15" t="s">
        <v>232</v>
      </c>
      <c r="C66" s="57"/>
      <c r="D66" s="57"/>
      <c r="E66" s="182"/>
      <c r="F66" s="101"/>
      <c r="G66" s="57">
        <v>2142.018</v>
      </c>
      <c r="H66" s="57">
        <v>272.639</v>
      </c>
      <c r="I66" s="182">
        <f>SUM(H66-G66)</f>
        <v>-1869.379</v>
      </c>
      <c r="J66" s="101">
        <f t="shared" si="1"/>
        <v>12.728137672045706</v>
      </c>
      <c r="K66" s="58"/>
      <c r="L66" s="58"/>
    </row>
    <row r="67" spans="1:12" s="6" customFormat="1" ht="21" thickBot="1">
      <c r="A67" s="185"/>
      <c r="B67" s="181" t="s">
        <v>257</v>
      </c>
      <c r="C67" s="182">
        <f>SUM(C10+C45+C63)</f>
        <v>584189.378</v>
      </c>
      <c r="D67" s="182">
        <f>D10+D45+D63</f>
        <v>808832.7349999999</v>
      </c>
      <c r="E67" s="182">
        <f t="shared" si="0"/>
        <v>224643.35699999984</v>
      </c>
      <c r="F67" s="101">
        <f>SUM(D67/C67*100)</f>
        <v>138.45385853626388</v>
      </c>
      <c r="G67" s="182">
        <f>G10+G45+G63</f>
        <v>117398.02999999998</v>
      </c>
      <c r="H67" s="182">
        <f>H10+H45+H63</f>
        <v>49470.23999999999</v>
      </c>
      <c r="I67" s="182">
        <f>SUM(H67-G67)</f>
        <v>-67927.79</v>
      </c>
      <c r="J67" s="101">
        <f t="shared" si="1"/>
        <v>42.13890130865058</v>
      </c>
      <c r="K67" s="56"/>
      <c r="L67" s="56"/>
    </row>
    <row r="68" spans="1:12" s="202" customFormat="1" ht="20.25">
      <c r="A68" s="203">
        <v>40000000</v>
      </c>
      <c r="B68" s="204" t="s">
        <v>390</v>
      </c>
      <c r="C68" s="59">
        <f>C69+C73</f>
        <v>547269.197</v>
      </c>
      <c r="D68" s="59">
        <f>D73</f>
        <v>874236.295</v>
      </c>
      <c r="E68" s="59">
        <f t="shared" si="0"/>
        <v>326967.098</v>
      </c>
      <c r="F68" s="189" t="s">
        <v>441</v>
      </c>
      <c r="G68" s="59">
        <f>G73</f>
        <v>43947.025</v>
      </c>
      <c r="H68" s="59">
        <f>H73</f>
        <v>10791.201</v>
      </c>
      <c r="I68" s="59">
        <f>SUM(H68-G68)</f>
        <v>-33155.824</v>
      </c>
      <c r="J68" s="190">
        <f>H68/G68*100</f>
        <v>24.555020504800947</v>
      </c>
      <c r="K68" s="60"/>
      <c r="L68" s="60"/>
    </row>
    <row r="69" spans="1:12" ht="20.25">
      <c r="A69" s="173">
        <v>41020000</v>
      </c>
      <c r="B69" s="174" t="s">
        <v>391</v>
      </c>
      <c r="C69" s="57">
        <f>C70+C71+C72</f>
        <v>174263.92</v>
      </c>
      <c r="D69" s="57"/>
      <c r="E69" s="182">
        <f t="shared" si="0"/>
        <v>-174263.92</v>
      </c>
      <c r="F69" s="101"/>
      <c r="G69" s="57"/>
      <c r="H69" s="57"/>
      <c r="I69" s="182"/>
      <c r="J69" s="101"/>
      <c r="K69" s="58"/>
      <c r="L69" s="58"/>
    </row>
    <row r="70" spans="1:12" ht="20.25">
      <c r="A70" s="173">
        <v>41020100</v>
      </c>
      <c r="B70" s="174" t="s">
        <v>392</v>
      </c>
      <c r="C70" s="57">
        <v>163013.1</v>
      </c>
      <c r="D70" s="57"/>
      <c r="E70" s="182">
        <f t="shared" si="0"/>
        <v>-163013.1</v>
      </c>
      <c r="F70" s="101"/>
      <c r="G70" s="57"/>
      <c r="H70" s="57"/>
      <c r="I70" s="182"/>
      <c r="J70" s="101"/>
      <c r="K70" s="58"/>
      <c r="L70" s="58"/>
    </row>
    <row r="71" spans="1:12" ht="37.5">
      <c r="A71" s="173">
        <v>41020600</v>
      </c>
      <c r="B71" s="175" t="s">
        <v>393</v>
      </c>
      <c r="C71" s="57">
        <v>2657.22</v>
      </c>
      <c r="D71" s="57"/>
      <c r="E71" s="182">
        <f t="shared" si="0"/>
        <v>-2657.22</v>
      </c>
      <c r="F71" s="101"/>
      <c r="G71" s="57"/>
      <c r="H71" s="57"/>
      <c r="I71" s="182"/>
      <c r="J71" s="101"/>
      <c r="K71" s="58"/>
      <c r="L71" s="58"/>
    </row>
    <row r="72" spans="1:12" ht="93.75">
      <c r="A72" s="170">
        <v>41021000</v>
      </c>
      <c r="B72" s="15" t="s">
        <v>394</v>
      </c>
      <c r="C72" s="57">
        <v>8593.6</v>
      </c>
      <c r="D72" s="57"/>
      <c r="E72" s="182">
        <f t="shared" si="0"/>
        <v>-8593.6</v>
      </c>
      <c r="F72" s="101"/>
      <c r="G72" s="57"/>
      <c r="H72" s="57"/>
      <c r="I72" s="182"/>
      <c r="J72" s="101"/>
      <c r="K72" s="58"/>
      <c r="L72" s="58"/>
    </row>
    <row r="73" spans="1:12" ht="20.25">
      <c r="A73" s="176" t="s">
        <v>395</v>
      </c>
      <c r="B73" s="177" t="s">
        <v>396</v>
      </c>
      <c r="C73" s="57">
        <f>SUM(C74:C89)</f>
        <v>373005.277</v>
      </c>
      <c r="D73" s="57">
        <f>SUM(D74:D89)</f>
        <v>874236.295</v>
      </c>
      <c r="E73" s="182">
        <f t="shared" si="0"/>
        <v>501231.01800000004</v>
      </c>
      <c r="F73" s="101" t="s">
        <v>434</v>
      </c>
      <c r="G73" s="57">
        <f>SUM(G74:G89)</f>
        <v>43947.025</v>
      </c>
      <c r="H73" s="57">
        <f>H87</f>
        <v>10791.201</v>
      </c>
      <c r="I73" s="182">
        <f>SUM(H73-G73)</f>
        <v>-33155.824</v>
      </c>
      <c r="J73" s="101">
        <f>H73/G73*100</f>
        <v>24.555020504800947</v>
      </c>
      <c r="K73" s="58"/>
      <c r="L73" s="58"/>
    </row>
    <row r="74" spans="1:12" ht="56.25">
      <c r="A74" s="170" t="s">
        <v>397</v>
      </c>
      <c r="B74" s="15" t="s">
        <v>398</v>
      </c>
      <c r="C74" s="57">
        <v>513.966</v>
      </c>
      <c r="D74" s="57"/>
      <c r="E74" s="182">
        <f t="shared" si="0"/>
        <v>-513.966</v>
      </c>
      <c r="F74" s="101"/>
      <c r="G74" s="57"/>
      <c r="H74" s="57"/>
      <c r="I74" s="182"/>
      <c r="J74" s="101"/>
      <c r="K74" s="58"/>
      <c r="L74" s="58"/>
    </row>
    <row r="75" spans="1:12" ht="93.75">
      <c r="A75" s="170" t="s">
        <v>399</v>
      </c>
      <c r="B75" s="15" t="s">
        <v>400</v>
      </c>
      <c r="C75" s="57">
        <v>296310.961</v>
      </c>
      <c r="D75" s="57">
        <v>301895.449</v>
      </c>
      <c r="E75" s="182">
        <f aca="true" t="shared" si="2" ref="E75:E90">SUM(D75-C75)</f>
        <v>5584.488000000012</v>
      </c>
      <c r="F75" s="101">
        <f aca="true" t="shared" si="3" ref="F69:F88">SUM(D75/C75*100)</f>
        <v>101.8846714212506</v>
      </c>
      <c r="G75" s="57"/>
      <c r="H75" s="57"/>
      <c r="I75" s="182"/>
      <c r="J75" s="101"/>
      <c r="K75" s="58"/>
      <c r="L75" s="58"/>
    </row>
    <row r="76" spans="1:12" ht="93.75">
      <c r="A76" s="170" t="s">
        <v>401</v>
      </c>
      <c r="B76" s="15" t="s">
        <v>402</v>
      </c>
      <c r="C76" s="57">
        <v>40676.434</v>
      </c>
      <c r="D76" s="57">
        <v>69789.94</v>
      </c>
      <c r="E76" s="182">
        <f t="shared" si="2"/>
        <v>29113.506</v>
      </c>
      <c r="F76" s="101" t="s">
        <v>440</v>
      </c>
      <c r="G76" s="57"/>
      <c r="H76" s="57"/>
      <c r="I76" s="182"/>
      <c r="J76" s="101"/>
      <c r="K76" s="58"/>
      <c r="L76" s="58"/>
    </row>
    <row r="77" spans="1:12" ht="225">
      <c r="A77" s="170" t="s">
        <v>403</v>
      </c>
      <c r="B77" s="15" t="s">
        <v>404</v>
      </c>
      <c r="C77" s="57">
        <v>21001.984</v>
      </c>
      <c r="D77" s="57">
        <v>20565.313</v>
      </c>
      <c r="E77" s="182">
        <f t="shared" si="2"/>
        <v>-436.6710000000021</v>
      </c>
      <c r="F77" s="101">
        <f t="shared" si="3"/>
        <v>97.92081071959676</v>
      </c>
      <c r="G77" s="57"/>
      <c r="H77" s="57"/>
      <c r="I77" s="182"/>
      <c r="J77" s="101"/>
      <c r="K77" s="58"/>
      <c r="L77" s="58"/>
    </row>
    <row r="78" spans="1:12" ht="56.25">
      <c r="A78" s="170" t="s">
        <v>405</v>
      </c>
      <c r="B78" s="15" t="s">
        <v>406</v>
      </c>
      <c r="C78" s="57">
        <v>175.755</v>
      </c>
      <c r="D78" s="57">
        <v>205.1</v>
      </c>
      <c r="E78" s="182">
        <f t="shared" si="2"/>
        <v>29.345</v>
      </c>
      <c r="F78" s="101">
        <f t="shared" si="3"/>
        <v>116.69653779408836</v>
      </c>
      <c r="G78" s="57"/>
      <c r="H78" s="57"/>
      <c r="I78" s="182"/>
      <c r="J78" s="101"/>
      <c r="K78" s="58"/>
      <c r="L78" s="58"/>
    </row>
    <row r="79" spans="1:12" ht="20.25">
      <c r="A79" s="170">
        <v>41033900</v>
      </c>
      <c r="B79" s="15" t="s">
        <v>407</v>
      </c>
      <c r="C79" s="57"/>
      <c r="D79" s="57">
        <v>225837.7</v>
      </c>
      <c r="E79" s="182">
        <f t="shared" si="2"/>
        <v>225837.7</v>
      </c>
      <c r="F79" s="101"/>
      <c r="G79" s="57"/>
      <c r="H79" s="57"/>
      <c r="I79" s="182"/>
      <c r="J79" s="101"/>
      <c r="K79" s="58"/>
      <c r="L79" s="58"/>
    </row>
    <row r="80" spans="1:12" ht="20.25">
      <c r="A80" s="170">
        <v>41034200</v>
      </c>
      <c r="B80" s="15" t="s">
        <v>408</v>
      </c>
      <c r="C80" s="57"/>
      <c r="D80" s="57">
        <v>247830.7</v>
      </c>
      <c r="E80" s="182">
        <f t="shared" si="2"/>
        <v>247830.7</v>
      </c>
      <c r="F80" s="101"/>
      <c r="G80" s="57"/>
      <c r="H80" s="57"/>
      <c r="I80" s="182"/>
      <c r="J80" s="101"/>
      <c r="K80" s="58"/>
      <c r="L80" s="58"/>
    </row>
    <row r="81" spans="1:12" ht="56.25">
      <c r="A81" s="176" t="s">
        <v>409</v>
      </c>
      <c r="B81" s="174" t="s">
        <v>410</v>
      </c>
      <c r="C81" s="57"/>
      <c r="D81" s="57"/>
      <c r="E81" s="182"/>
      <c r="F81" s="101"/>
      <c r="G81" s="57">
        <v>14439.1</v>
      </c>
      <c r="H81" s="57"/>
      <c r="I81" s="182">
        <f>SUM(H81-G81)</f>
        <v>-14439.1</v>
      </c>
      <c r="J81" s="101"/>
      <c r="K81" s="58"/>
      <c r="L81" s="58"/>
    </row>
    <row r="82" spans="1:12" ht="56.25">
      <c r="A82" s="176" t="s">
        <v>424</v>
      </c>
      <c r="B82" s="171" t="s">
        <v>425</v>
      </c>
      <c r="C82" s="57"/>
      <c r="D82" s="57">
        <v>1300</v>
      </c>
      <c r="E82" s="182">
        <f t="shared" si="2"/>
        <v>1300</v>
      </c>
      <c r="F82" s="101"/>
      <c r="G82" s="57"/>
      <c r="H82" s="57"/>
      <c r="I82" s="182"/>
      <c r="J82" s="101"/>
      <c r="K82" s="58"/>
      <c r="L82" s="58"/>
    </row>
    <row r="83" spans="1:12" ht="20.25">
      <c r="A83" s="176" t="s">
        <v>411</v>
      </c>
      <c r="B83" s="177" t="s">
        <v>256</v>
      </c>
      <c r="C83" s="57">
        <v>1038.698</v>
      </c>
      <c r="D83" s="57">
        <v>3310.866</v>
      </c>
      <c r="E83" s="182">
        <f t="shared" si="2"/>
        <v>2272.1679999999997</v>
      </c>
      <c r="F83" s="101" t="s">
        <v>321</v>
      </c>
      <c r="G83" s="57">
        <v>8338.905</v>
      </c>
      <c r="H83" s="57"/>
      <c r="I83" s="182">
        <f>SUM(H83-G83)</f>
        <v>-8338.905</v>
      </c>
      <c r="J83" s="101"/>
      <c r="K83" s="58"/>
      <c r="L83" s="58"/>
    </row>
    <row r="84" spans="1:12" ht="37.5">
      <c r="A84" s="176" t="s">
        <v>412</v>
      </c>
      <c r="B84" s="177" t="s">
        <v>413</v>
      </c>
      <c r="C84" s="57">
        <v>10303.671</v>
      </c>
      <c r="D84" s="57"/>
      <c r="E84" s="182">
        <f t="shared" si="2"/>
        <v>-10303.671</v>
      </c>
      <c r="F84" s="101"/>
      <c r="G84" s="57"/>
      <c r="H84" s="57"/>
      <c r="I84" s="182"/>
      <c r="J84" s="101"/>
      <c r="K84" s="58"/>
      <c r="L84" s="58"/>
    </row>
    <row r="85" spans="1:12" ht="37.5">
      <c r="A85" s="176" t="s">
        <v>414</v>
      </c>
      <c r="B85" s="177" t="s">
        <v>415</v>
      </c>
      <c r="C85" s="57">
        <v>1178.151</v>
      </c>
      <c r="D85" s="57"/>
      <c r="E85" s="182">
        <f t="shared" si="2"/>
        <v>-1178.151</v>
      </c>
      <c r="F85" s="101"/>
      <c r="G85" s="57"/>
      <c r="H85" s="57"/>
      <c r="I85" s="182"/>
      <c r="J85" s="101"/>
      <c r="K85" s="58"/>
      <c r="L85" s="58"/>
    </row>
    <row r="86" spans="1:12" ht="112.5">
      <c r="A86" s="176" t="s">
        <v>416</v>
      </c>
      <c r="B86" s="178" t="s">
        <v>417</v>
      </c>
      <c r="C86" s="57">
        <v>1335.909</v>
      </c>
      <c r="D86" s="57">
        <v>1639.547</v>
      </c>
      <c r="E86" s="182">
        <f t="shared" si="2"/>
        <v>303.6379999999999</v>
      </c>
      <c r="F86" s="101">
        <f t="shared" si="3"/>
        <v>122.72894336365725</v>
      </c>
      <c r="G86" s="57"/>
      <c r="H86" s="57"/>
      <c r="I86" s="182"/>
      <c r="J86" s="101"/>
      <c r="K86" s="58"/>
      <c r="L86" s="58"/>
    </row>
    <row r="87" spans="1:12" ht="232.5" customHeight="1">
      <c r="A87" s="179" t="s">
        <v>418</v>
      </c>
      <c r="B87" s="171" t="s">
        <v>419</v>
      </c>
      <c r="C87" s="57"/>
      <c r="D87" s="57"/>
      <c r="E87" s="182"/>
      <c r="F87" s="101"/>
      <c r="G87" s="57">
        <v>21169.02</v>
      </c>
      <c r="H87" s="57">
        <v>10791.201</v>
      </c>
      <c r="I87" s="182">
        <f>SUM(H87-G87)</f>
        <v>-10377.819000000001</v>
      </c>
      <c r="J87" s="101">
        <f>H87/G87*100</f>
        <v>50.97638435789658</v>
      </c>
      <c r="K87" s="58"/>
      <c r="L87" s="58"/>
    </row>
    <row r="88" spans="1:12" ht="56.25">
      <c r="A88" s="179" t="s">
        <v>420</v>
      </c>
      <c r="B88" s="175" t="s">
        <v>421</v>
      </c>
      <c r="C88" s="57">
        <v>469.748</v>
      </c>
      <c r="D88" s="57">
        <v>684.7</v>
      </c>
      <c r="E88" s="182">
        <f t="shared" si="2"/>
        <v>214.95200000000006</v>
      </c>
      <c r="F88" s="101">
        <f t="shared" si="3"/>
        <v>145.75900269931964</v>
      </c>
      <c r="G88" s="57"/>
      <c r="H88" s="57"/>
      <c r="I88" s="182"/>
      <c r="J88" s="101"/>
      <c r="K88" s="58"/>
      <c r="L88" s="58"/>
    </row>
    <row r="89" spans="1:12" ht="75.75" thickBot="1">
      <c r="A89" s="179" t="s">
        <v>422</v>
      </c>
      <c r="B89" s="180" t="s">
        <v>423</v>
      </c>
      <c r="C89" s="57"/>
      <c r="D89" s="57">
        <v>1176.98</v>
      </c>
      <c r="E89" s="182">
        <f t="shared" si="2"/>
        <v>1176.98</v>
      </c>
      <c r="F89" s="101"/>
      <c r="G89" s="57"/>
      <c r="H89" s="57"/>
      <c r="I89" s="182"/>
      <c r="J89" s="101"/>
      <c r="K89" s="58"/>
      <c r="L89" s="58"/>
    </row>
    <row r="90" spans="1:12" s="20" customFormat="1" ht="25.5">
      <c r="A90" s="183"/>
      <c r="B90" s="184" t="s">
        <v>258</v>
      </c>
      <c r="C90" s="55">
        <f>C67+C68</f>
        <v>1131458.5750000002</v>
      </c>
      <c r="D90" s="55">
        <f>SUM(D67:D68)</f>
        <v>1683069.0299999998</v>
      </c>
      <c r="E90" s="55">
        <f t="shared" si="2"/>
        <v>551610.4549999996</v>
      </c>
      <c r="F90" s="189">
        <f>SUM(D90/C90*100)</f>
        <v>148.75215648085035</v>
      </c>
      <c r="G90" s="59">
        <f>SUM(G67:G68)</f>
        <v>161345.055</v>
      </c>
      <c r="H90" s="59">
        <f>H67+H68</f>
        <v>60261.44099999999</v>
      </c>
      <c r="I90" s="55">
        <f>SUM(H90-G90)</f>
        <v>-101083.614</v>
      </c>
      <c r="J90" s="190">
        <f>H90/G90*100</f>
        <v>37.34941923072882</v>
      </c>
      <c r="K90" s="61"/>
      <c r="L90" s="61"/>
    </row>
    <row r="91" spans="1:12" ht="33.75" customHeight="1">
      <c r="A91" s="234" t="s">
        <v>218</v>
      </c>
      <c r="B91" s="235"/>
      <c r="C91" s="235"/>
      <c r="D91" s="235"/>
      <c r="E91" s="235"/>
      <c r="F91" s="235"/>
      <c r="G91" s="235"/>
      <c r="H91" s="235"/>
      <c r="I91" s="235"/>
      <c r="J91" s="236"/>
      <c r="L91" s="58"/>
    </row>
    <row r="92" spans="1:12" ht="15.75" thickBot="1">
      <c r="A92" s="139"/>
      <c r="B92" s="8"/>
      <c r="C92" s="8"/>
      <c r="D92" s="8"/>
      <c r="E92" s="8"/>
      <c r="F92" s="70"/>
      <c r="G92" s="66"/>
      <c r="H92" s="8"/>
      <c r="I92" s="8"/>
      <c r="J92" s="140"/>
      <c r="L92" s="58"/>
    </row>
    <row r="93" spans="1:12" ht="20.25">
      <c r="A93" s="141" t="s">
        <v>20</v>
      </c>
      <c r="B93" s="28" t="s">
        <v>21</v>
      </c>
      <c r="C93" s="24">
        <f>C94</f>
        <v>45813.275</v>
      </c>
      <c r="D93" s="24">
        <f>D94</f>
        <v>52030.135</v>
      </c>
      <c r="E93" s="24">
        <f>SUM(D93-C93)</f>
        <v>6216.860000000001</v>
      </c>
      <c r="F93" s="209">
        <f>SUM(D93/C93*100)</f>
        <v>113.56999690591864</v>
      </c>
      <c r="G93" s="24">
        <f>G94</f>
        <v>496.715</v>
      </c>
      <c r="H93" s="24">
        <f>H94</f>
        <v>2846.834</v>
      </c>
      <c r="I93" s="24">
        <f>SUM(H93-G93)</f>
        <v>2350.1189999999997</v>
      </c>
      <c r="J93" s="211" t="s">
        <v>320</v>
      </c>
      <c r="L93" s="75"/>
    </row>
    <row r="94" spans="1:12" ht="19.5" thickBot="1">
      <c r="A94" s="142" t="s">
        <v>22</v>
      </c>
      <c r="B94" s="29" t="s">
        <v>23</v>
      </c>
      <c r="C94" s="71">
        <v>45813.275</v>
      </c>
      <c r="D94" s="71">
        <v>52030.135</v>
      </c>
      <c r="E94" s="19">
        <f aca="true" t="shared" si="4" ref="E94:E163">SUM(D94-C94)</f>
        <v>6216.860000000001</v>
      </c>
      <c r="F94" s="210">
        <f>SUM(D94/C94*100)</f>
        <v>113.56999690591864</v>
      </c>
      <c r="G94" s="69">
        <v>496.715</v>
      </c>
      <c r="H94" s="69">
        <v>2846.834</v>
      </c>
      <c r="I94" s="19">
        <f>SUM(H94-G94)</f>
        <v>2350.1189999999997</v>
      </c>
      <c r="J94" s="210" t="s">
        <v>320</v>
      </c>
      <c r="L94" s="75"/>
    </row>
    <row r="95" spans="1:12" ht="40.5">
      <c r="A95" s="143" t="s">
        <v>24</v>
      </c>
      <c r="B95" s="30" t="s">
        <v>25</v>
      </c>
      <c r="C95" s="17">
        <f>C96</f>
        <v>548.19</v>
      </c>
      <c r="D95" s="17">
        <f>D96</f>
        <v>547.857</v>
      </c>
      <c r="E95" s="24">
        <f t="shared" si="4"/>
        <v>-0.3330000000000837</v>
      </c>
      <c r="F95" s="209">
        <f>SUM(D95/C95*100)</f>
        <v>99.93925463799046</v>
      </c>
      <c r="G95" s="17"/>
      <c r="H95" s="17"/>
      <c r="I95" s="24"/>
      <c r="J95" s="210"/>
      <c r="L95" s="75"/>
    </row>
    <row r="96" spans="1:12" ht="19.5" thickBot="1">
      <c r="A96" s="84" t="s">
        <v>26</v>
      </c>
      <c r="B96" s="31" t="s">
        <v>27</v>
      </c>
      <c r="C96" s="12">
        <v>548.19</v>
      </c>
      <c r="D96" s="12">
        <v>547.857</v>
      </c>
      <c r="E96" s="19">
        <f t="shared" si="4"/>
        <v>-0.3330000000000837</v>
      </c>
      <c r="F96" s="210">
        <f>SUM(D96/C96*100)</f>
        <v>99.93925463799046</v>
      </c>
      <c r="G96" s="12"/>
      <c r="H96" s="12"/>
      <c r="I96" s="24"/>
      <c r="J96" s="210"/>
      <c r="L96" s="75"/>
    </row>
    <row r="97" spans="1:12" ht="20.25">
      <c r="A97" s="143" t="s">
        <v>28</v>
      </c>
      <c r="B97" s="32" t="s">
        <v>29</v>
      </c>
      <c r="C97" s="17">
        <f>SUM(C98:C110)</f>
        <v>325461.41099999996</v>
      </c>
      <c r="D97" s="17">
        <f>SUM(D98:D110)</f>
        <v>375358.71299999993</v>
      </c>
      <c r="E97" s="24">
        <f t="shared" si="4"/>
        <v>49897.30199999997</v>
      </c>
      <c r="F97" s="209">
        <f>SUM(D97/C97*100)</f>
        <v>115.33124982365419</v>
      </c>
      <c r="G97" s="17">
        <f>SUM(G98:G110)</f>
        <v>20963.712</v>
      </c>
      <c r="H97" s="17">
        <f>SUM(H98:H110)</f>
        <v>34500.77999999999</v>
      </c>
      <c r="I97" s="24">
        <f>SUM(H97-G97)</f>
        <v>13537.067999999992</v>
      </c>
      <c r="J97" s="211" t="s">
        <v>441</v>
      </c>
      <c r="L97" s="75"/>
    </row>
    <row r="98" spans="1:12" ht="18.75">
      <c r="A98" s="84" t="s">
        <v>30</v>
      </c>
      <c r="B98" s="29" t="s">
        <v>31</v>
      </c>
      <c r="C98" s="12">
        <v>116346.97</v>
      </c>
      <c r="D98" s="12">
        <v>136702.433</v>
      </c>
      <c r="E98" s="19">
        <f t="shared" si="4"/>
        <v>20355.46299999999</v>
      </c>
      <c r="F98" s="210">
        <f aca="true" t="shared" si="5" ref="F98:F110">SUM(D98/C98*100)</f>
        <v>117.49548183334726</v>
      </c>
      <c r="G98" s="27">
        <v>13521.917</v>
      </c>
      <c r="H98" s="27">
        <v>21539.484</v>
      </c>
      <c r="I98" s="19">
        <f>SUM(H98-G98)</f>
        <v>8017.567000000001</v>
      </c>
      <c r="J98" s="210" t="s">
        <v>441</v>
      </c>
      <c r="L98" s="75"/>
    </row>
    <row r="99" spans="1:12" ht="37.5">
      <c r="A99" s="84" t="s">
        <v>32</v>
      </c>
      <c r="B99" s="29" t="s">
        <v>33</v>
      </c>
      <c r="C99" s="69">
        <v>179921.333</v>
      </c>
      <c r="D99" s="69">
        <v>204924.752</v>
      </c>
      <c r="E99" s="19">
        <f t="shared" si="4"/>
        <v>25003.418999999994</v>
      </c>
      <c r="F99" s="210">
        <f t="shared" si="5"/>
        <v>113.89686180237449</v>
      </c>
      <c r="G99" s="27">
        <v>7023.104</v>
      </c>
      <c r="H99" s="27">
        <v>12397.6</v>
      </c>
      <c r="I99" s="19">
        <f>SUM(H99-G99)</f>
        <v>5374.496</v>
      </c>
      <c r="J99" s="210" t="s">
        <v>452</v>
      </c>
      <c r="L99" s="75"/>
    </row>
    <row r="100" spans="1:12" ht="18.75">
      <c r="A100" s="84" t="s">
        <v>34</v>
      </c>
      <c r="B100" s="29" t="s">
        <v>35</v>
      </c>
      <c r="C100" s="12">
        <v>3159.615</v>
      </c>
      <c r="D100" s="12">
        <v>3494.453</v>
      </c>
      <c r="E100" s="19">
        <f t="shared" si="4"/>
        <v>334.8380000000002</v>
      </c>
      <c r="F100" s="210">
        <f t="shared" si="5"/>
        <v>110.59743038313212</v>
      </c>
      <c r="G100" s="27">
        <v>29.354</v>
      </c>
      <c r="H100" s="27">
        <v>40.626</v>
      </c>
      <c r="I100" s="19">
        <f>SUM(H100-G100)</f>
        <v>11.271999999999998</v>
      </c>
      <c r="J100" s="210">
        <f aca="true" t="shared" si="6" ref="J100:J105">H100/G100*100</f>
        <v>138.40021802820738</v>
      </c>
      <c r="L100" s="75"/>
    </row>
    <row r="101" spans="1:12" ht="18.75">
      <c r="A101" s="84" t="s">
        <v>36</v>
      </c>
      <c r="B101" s="29" t="s">
        <v>37</v>
      </c>
      <c r="C101" s="12">
        <v>1335.909</v>
      </c>
      <c r="D101" s="69">
        <v>1639.547</v>
      </c>
      <c r="E101" s="19">
        <f t="shared" si="4"/>
        <v>303.6379999999999</v>
      </c>
      <c r="F101" s="210">
        <f t="shared" si="5"/>
        <v>122.72894336365725</v>
      </c>
      <c r="G101" s="27"/>
      <c r="H101" s="27"/>
      <c r="I101" s="19"/>
      <c r="J101" s="210"/>
      <c r="L101" s="75"/>
    </row>
    <row r="102" spans="1:12" ht="37.5">
      <c r="A102" s="84" t="s">
        <v>38</v>
      </c>
      <c r="B102" s="29" t="s">
        <v>39</v>
      </c>
      <c r="C102" s="12">
        <v>4891.294</v>
      </c>
      <c r="D102" s="12">
        <v>5396.078</v>
      </c>
      <c r="E102" s="19">
        <f t="shared" si="4"/>
        <v>504.78400000000056</v>
      </c>
      <c r="F102" s="210">
        <f t="shared" si="5"/>
        <v>110.32005027708416</v>
      </c>
      <c r="G102" s="71">
        <v>5.419</v>
      </c>
      <c r="H102" s="71">
        <v>6.361</v>
      </c>
      <c r="I102" s="19">
        <f>SUM(H102-G102)</f>
        <v>0.9420000000000002</v>
      </c>
      <c r="J102" s="210">
        <f t="shared" si="6"/>
        <v>117.38328104816387</v>
      </c>
      <c r="L102" s="75"/>
    </row>
    <row r="103" spans="1:12" ht="18.75">
      <c r="A103" s="84" t="s">
        <v>40</v>
      </c>
      <c r="B103" s="29" t="s">
        <v>41</v>
      </c>
      <c r="C103" s="12">
        <v>11327.939</v>
      </c>
      <c r="D103" s="12">
        <v>13379.357</v>
      </c>
      <c r="E103" s="19">
        <f t="shared" si="4"/>
        <v>2051.4179999999997</v>
      </c>
      <c r="F103" s="210">
        <f t="shared" si="5"/>
        <v>118.1093665846894</v>
      </c>
      <c r="G103" s="27">
        <v>92.785</v>
      </c>
      <c r="H103" s="27">
        <v>114.979</v>
      </c>
      <c r="I103" s="19">
        <f>SUM(H103-G103)</f>
        <v>22.194000000000003</v>
      </c>
      <c r="J103" s="210">
        <f t="shared" si="6"/>
        <v>123.91981462520883</v>
      </c>
      <c r="L103" s="75"/>
    </row>
    <row r="104" spans="1:12" ht="18.75">
      <c r="A104" s="84" t="s">
        <v>268</v>
      </c>
      <c r="B104" s="29" t="s">
        <v>271</v>
      </c>
      <c r="C104" s="12">
        <v>915.213</v>
      </c>
      <c r="D104" s="12">
        <v>1192.473</v>
      </c>
      <c r="E104" s="19">
        <f t="shared" si="4"/>
        <v>277.26</v>
      </c>
      <c r="F104" s="210">
        <f t="shared" si="5"/>
        <v>130.29458716167713</v>
      </c>
      <c r="G104" s="27"/>
      <c r="H104" s="27"/>
      <c r="I104" s="19"/>
      <c r="J104" s="210"/>
      <c r="L104" s="75"/>
    </row>
    <row r="105" spans="1:12" ht="18.75">
      <c r="A105" s="84" t="s">
        <v>42</v>
      </c>
      <c r="B105" s="29" t="s">
        <v>43</v>
      </c>
      <c r="C105" s="12">
        <v>3391.625</v>
      </c>
      <c r="D105" s="12">
        <v>2898.293</v>
      </c>
      <c r="E105" s="19">
        <f t="shared" si="4"/>
        <v>-493.3319999999999</v>
      </c>
      <c r="F105" s="210">
        <f t="shared" si="5"/>
        <v>85.4544060737847</v>
      </c>
      <c r="G105" s="27">
        <v>226.324</v>
      </c>
      <c r="H105" s="27">
        <v>44.186</v>
      </c>
      <c r="I105" s="19">
        <f>SUM(H105-G105)</f>
        <v>-182.138</v>
      </c>
      <c r="J105" s="210">
        <f t="shared" si="6"/>
        <v>19.52333822307842</v>
      </c>
      <c r="L105" s="75"/>
    </row>
    <row r="106" spans="1:12" ht="21.75" customHeight="1">
      <c r="A106" s="84" t="s">
        <v>44</v>
      </c>
      <c r="B106" s="29" t="s">
        <v>45</v>
      </c>
      <c r="C106" s="12">
        <v>3580.632</v>
      </c>
      <c r="D106" s="12">
        <v>3965.807</v>
      </c>
      <c r="E106" s="19">
        <f t="shared" si="4"/>
        <v>385.1749999999997</v>
      </c>
      <c r="F106" s="210">
        <f t="shared" si="5"/>
        <v>110.75717917954148</v>
      </c>
      <c r="G106" s="27">
        <v>60.496</v>
      </c>
      <c r="H106" s="27">
        <v>189.157</v>
      </c>
      <c r="I106" s="19">
        <f>SUM(H106-G106)</f>
        <v>128.661</v>
      </c>
      <c r="J106" s="210" t="s">
        <v>321</v>
      </c>
      <c r="L106" s="75"/>
    </row>
    <row r="107" spans="1:12" ht="18.75">
      <c r="A107" s="84" t="s">
        <v>46</v>
      </c>
      <c r="B107" s="29" t="s">
        <v>47</v>
      </c>
      <c r="C107" s="69">
        <v>470.471</v>
      </c>
      <c r="D107" s="69">
        <v>554.745</v>
      </c>
      <c r="E107" s="19">
        <f t="shared" si="4"/>
        <v>84.274</v>
      </c>
      <c r="F107" s="210">
        <f t="shared" si="5"/>
        <v>117.91268749827302</v>
      </c>
      <c r="G107" s="27">
        <v>4.313</v>
      </c>
      <c r="H107" s="27">
        <v>8.543</v>
      </c>
      <c r="I107" s="19">
        <f>SUM(H107-G107)</f>
        <v>4.2299999999999995</v>
      </c>
      <c r="J107" s="210" t="s">
        <v>447</v>
      </c>
      <c r="L107" s="75"/>
    </row>
    <row r="108" spans="1:12" ht="18.75">
      <c r="A108" s="84" t="s">
        <v>289</v>
      </c>
      <c r="B108" s="29" t="s">
        <v>290</v>
      </c>
      <c r="C108" s="69"/>
      <c r="D108" s="69">
        <v>977.915</v>
      </c>
      <c r="E108" s="19">
        <f>SUM(D108-C108)</f>
        <v>977.915</v>
      </c>
      <c r="F108" s="210"/>
      <c r="G108" s="27"/>
      <c r="H108" s="27">
        <v>159.844</v>
      </c>
      <c r="I108" s="19"/>
      <c r="J108" s="210"/>
      <c r="L108" s="75"/>
    </row>
    <row r="109" spans="1:12" ht="18.75">
      <c r="A109" s="84" t="s">
        <v>262</v>
      </c>
      <c r="B109" s="29" t="s">
        <v>265</v>
      </c>
      <c r="C109" s="12">
        <v>10</v>
      </c>
      <c r="D109" s="12">
        <v>91.68</v>
      </c>
      <c r="E109" s="19">
        <f>SUM(D109-C109)</f>
        <v>81.68</v>
      </c>
      <c r="F109" s="210" t="s">
        <v>442</v>
      </c>
      <c r="G109" s="27"/>
      <c r="H109" s="27"/>
      <c r="I109" s="19"/>
      <c r="J109" s="210"/>
      <c r="L109" s="75"/>
    </row>
    <row r="110" spans="1:12" ht="37.5">
      <c r="A110" s="84" t="s">
        <v>48</v>
      </c>
      <c r="B110" s="33" t="s">
        <v>49</v>
      </c>
      <c r="C110" s="12">
        <v>110.41</v>
      </c>
      <c r="D110" s="12">
        <v>141.18</v>
      </c>
      <c r="E110" s="19">
        <f t="shared" si="4"/>
        <v>30.77000000000001</v>
      </c>
      <c r="F110" s="210">
        <f t="shared" si="5"/>
        <v>127.86885245901641</v>
      </c>
      <c r="G110" s="27"/>
      <c r="H110" s="27"/>
      <c r="I110" s="19"/>
      <c r="J110" s="210"/>
      <c r="L110" s="75"/>
    </row>
    <row r="111" spans="1:12" ht="19.5" thickBot="1">
      <c r="A111" s="84"/>
      <c r="B111" s="33"/>
      <c r="C111" s="12"/>
      <c r="D111" s="12"/>
      <c r="E111" s="19"/>
      <c r="F111" s="210"/>
      <c r="G111" s="12"/>
      <c r="H111" s="12"/>
      <c r="I111" s="19"/>
      <c r="J111" s="210"/>
      <c r="L111" s="75"/>
    </row>
    <row r="112" spans="1:12" ht="20.25">
      <c r="A112" s="144" t="s">
        <v>50</v>
      </c>
      <c r="B112" s="30" t="s">
        <v>51</v>
      </c>
      <c r="C112" s="17">
        <f>SUM(C113:C120)</f>
        <v>197131.62600000002</v>
      </c>
      <c r="D112" s="17">
        <f>SUM(D113:D120)</f>
        <v>224042.127</v>
      </c>
      <c r="E112" s="24">
        <f t="shared" si="4"/>
        <v>26910.50099999999</v>
      </c>
      <c r="F112" s="209">
        <f>SUM(D112/C112*100)</f>
        <v>113.65103182378256</v>
      </c>
      <c r="G112" s="17">
        <f>SUM(G113:G120)</f>
        <v>13644.516999999998</v>
      </c>
      <c r="H112" s="17">
        <f>SUM(H113:H120)</f>
        <v>27752.124</v>
      </c>
      <c r="I112" s="24">
        <f aca="true" t="shared" si="7" ref="I112:I118">SUM(H112-G112)</f>
        <v>14107.607000000002</v>
      </c>
      <c r="J112" s="211" t="s">
        <v>453</v>
      </c>
      <c r="L112" s="75"/>
    </row>
    <row r="113" spans="1:12" ht="18.75">
      <c r="A113" s="84" t="s">
        <v>52</v>
      </c>
      <c r="B113" s="29" t="s">
        <v>53</v>
      </c>
      <c r="C113" s="27">
        <v>101474.672</v>
      </c>
      <c r="D113" s="27">
        <v>116215.628</v>
      </c>
      <c r="E113" s="19">
        <f t="shared" si="4"/>
        <v>14740.955999999991</v>
      </c>
      <c r="F113" s="210">
        <f aca="true" t="shared" si="8" ref="F113:F118">SUM(D113/C113*100)</f>
        <v>114.52673431651988</v>
      </c>
      <c r="G113" s="27">
        <v>8841.409</v>
      </c>
      <c r="H113" s="27">
        <v>17121.968</v>
      </c>
      <c r="I113" s="19">
        <f t="shared" si="7"/>
        <v>8280.559000000001</v>
      </c>
      <c r="J113" s="210" t="s">
        <v>447</v>
      </c>
      <c r="L113" s="75"/>
    </row>
    <row r="114" spans="1:12" ht="18.75">
      <c r="A114" s="84" t="s">
        <v>54</v>
      </c>
      <c r="B114" s="29" t="s">
        <v>55</v>
      </c>
      <c r="C114" s="27">
        <v>26564.681</v>
      </c>
      <c r="D114" s="27">
        <v>29162.471</v>
      </c>
      <c r="E114" s="19">
        <f t="shared" si="4"/>
        <v>2597.790000000001</v>
      </c>
      <c r="F114" s="210">
        <f t="shared" si="8"/>
        <v>109.77911234845999</v>
      </c>
      <c r="G114" s="27">
        <v>2144.454</v>
      </c>
      <c r="H114" s="27">
        <v>4346.085</v>
      </c>
      <c r="I114" s="19">
        <f t="shared" si="7"/>
        <v>2201.631</v>
      </c>
      <c r="J114" s="210" t="s">
        <v>430</v>
      </c>
      <c r="L114" s="75"/>
    </row>
    <row r="115" spans="1:12" ht="37.5">
      <c r="A115" s="84" t="s">
        <v>56</v>
      </c>
      <c r="B115" s="29" t="s">
        <v>57</v>
      </c>
      <c r="C115" s="27">
        <v>12242.303</v>
      </c>
      <c r="D115" s="27">
        <v>14485.143</v>
      </c>
      <c r="E115" s="19">
        <f t="shared" si="4"/>
        <v>2242.84</v>
      </c>
      <c r="F115" s="210">
        <f t="shared" si="8"/>
        <v>118.3204091583095</v>
      </c>
      <c r="G115" s="27">
        <v>132.847</v>
      </c>
      <c r="H115" s="27">
        <v>1151.822</v>
      </c>
      <c r="I115" s="19">
        <f t="shared" si="7"/>
        <v>1018.9749999999999</v>
      </c>
      <c r="J115" s="210" t="s">
        <v>322</v>
      </c>
      <c r="L115" s="75"/>
    </row>
    <row r="116" spans="1:12" ht="18.75">
      <c r="A116" s="84" t="s">
        <v>58</v>
      </c>
      <c r="B116" s="29" t="s">
        <v>59</v>
      </c>
      <c r="C116" s="27">
        <v>4462.756</v>
      </c>
      <c r="D116" s="27">
        <v>5311.181</v>
      </c>
      <c r="E116" s="19">
        <f t="shared" si="4"/>
        <v>848.4249999999993</v>
      </c>
      <c r="F116" s="210">
        <f t="shared" si="8"/>
        <v>119.01123431350491</v>
      </c>
      <c r="G116" s="27">
        <v>76.872</v>
      </c>
      <c r="H116" s="27">
        <v>168.189</v>
      </c>
      <c r="I116" s="19">
        <f t="shared" si="7"/>
        <v>91.317</v>
      </c>
      <c r="J116" s="210" t="s">
        <v>430</v>
      </c>
      <c r="L116" s="75"/>
    </row>
    <row r="117" spans="1:12" ht="18.75">
      <c r="A117" s="84" t="s">
        <v>275</v>
      </c>
      <c r="B117" s="29" t="s">
        <v>276</v>
      </c>
      <c r="C117" s="71">
        <v>50536.312</v>
      </c>
      <c r="D117" s="71">
        <v>56750.478</v>
      </c>
      <c r="E117" s="19">
        <f>SUM(D117-C117)</f>
        <v>6214.166000000005</v>
      </c>
      <c r="F117" s="210">
        <f t="shared" si="8"/>
        <v>112.29643746065206</v>
      </c>
      <c r="G117" s="27">
        <v>2437.889</v>
      </c>
      <c r="H117" s="27">
        <v>4964.06</v>
      </c>
      <c r="I117" s="19">
        <f>SUM(H117-G117)</f>
        <v>2526.1710000000003</v>
      </c>
      <c r="J117" s="210" t="s">
        <v>454</v>
      </c>
      <c r="L117" s="75"/>
    </row>
    <row r="118" spans="1:12" ht="18.75">
      <c r="A118" s="84" t="s">
        <v>60</v>
      </c>
      <c r="B118" s="29" t="s">
        <v>61</v>
      </c>
      <c r="C118" s="27">
        <v>1850.902</v>
      </c>
      <c r="D118" s="27">
        <v>2117.226</v>
      </c>
      <c r="E118" s="19">
        <f t="shared" si="4"/>
        <v>266.32400000000007</v>
      </c>
      <c r="F118" s="210">
        <f t="shared" si="8"/>
        <v>114.38887634245359</v>
      </c>
      <c r="G118" s="27">
        <v>11.046</v>
      </c>
      <c r="H118" s="27"/>
      <c r="I118" s="19">
        <f t="shared" si="7"/>
        <v>-11.046</v>
      </c>
      <c r="J118" s="210"/>
      <c r="L118" s="75"/>
    </row>
    <row r="119" spans="1:12" ht="18.75">
      <c r="A119" s="84"/>
      <c r="B119" s="29"/>
      <c r="C119" s="12"/>
      <c r="D119" s="12"/>
      <c r="E119" s="19"/>
      <c r="F119" s="210"/>
      <c r="G119" s="12"/>
      <c r="H119" s="12"/>
      <c r="I119" s="19"/>
      <c r="J119" s="210"/>
      <c r="L119" s="75"/>
    </row>
    <row r="120" spans="1:12" ht="19.5" thickBot="1">
      <c r="A120" s="84"/>
      <c r="B120" s="34"/>
      <c r="C120" s="12"/>
      <c r="D120" s="12"/>
      <c r="E120" s="19"/>
      <c r="F120" s="210"/>
      <c r="G120" s="12"/>
      <c r="H120" s="12"/>
      <c r="I120" s="19"/>
      <c r="J120" s="210"/>
      <c r="L120" s="75"/>
    </row>
    <row r="121" spans="1:12" ht="20.25">
      <c r="A121" s="143" t="s">
        <v>62</v>
      </c>
      <c r="B121" s="30" t="s">
        <v>63</v>
      </c>
      <c r="C121" s="17">
        <f>SUM(C122:C166)</f>
        <v>367566.3090000001</v>
      </c>
      <c r="D121" s="17">
        <f>SUM(D122:D166)</f>
        <v>395863.46900000016</v>
      </c>
      <c r="E121" s="24">
        <f t="shared" si="4"/>
        <v>28297.160000000033</v>
      </c>
      <c r="F121" s="209">
        <f>SUM(D121/C121*100)</f>
        <v>107.69851841889025</v>
      </c>
      <c r="G121" s="17">
        <f>SUM(G122:G166)</f>
        <v>795.356</v>
      </c>
      <c r="H121" s="17">
        <f>SUM(H122:H166)</f>
        <v>1022.51</v>
      </c>
      <c r="I121" s="24">
        <f>SUM(H121-G121)</f>
        <v>227.154</v>
      </c>
      <c r="J121" s="211">
        <f>H121/G121*100</f>
        <v>128.56004103822693</v>
      </c>
      <c r="L121" s="75"/>
    </row>
    <row r="122" spans="1:12" ht="191.25" customHeight="1">
      <c r="A122" s="84" t="s">
        <v>64</v>
      </c>
      <c r="B122" s="29" t="s">
        <v>65</v>
      </c>
      <c r="C122" s="51">
        <v>26917.751</v>
      </c>
      <c r="D122" s="51">
        <v>30189.442</v>
      </c>
      <c r="E122" s="19">
        <f t="shared" si="4"/>
        <v>3271.690999999999</v>
      </c>
      <c r="F122" s="210">
        <f aca="true" t="shared" si="9" ref="F122:F166">SUM(D122/C122*100)</f>
        <v>112.15439952617142</v>
      </c>
      <c r="G122" s="12"/>
      <c r="H122" s="12"/>
      <c r="I122" s="19"/>
      <c r="J122" s="210"/>
      <c r="L122" s="75"/>
    </row>
    <row r="123" spans="1:12" ht="174" customHeight="1">
      <c r="A123" s="84" t="s">
        <v>66</v>
      </c>
      <c r="B123" s="31" t="s">
        <v>67</v>
      </c>
      <c r="C123" s="12">
        <v>75.028</v>
      </c>
      <c r="D123" s="12">
        <v>63.501</v>
      </c>
      <c r="E123" s="19">
        <f t="shared" si="4"/>
        <v>-11.527000000000008</v>
      </c>
      <c r="F123" s="210">
        <f t="shared" si="9"/>
        <v>84.63640240976702</v>
      </c>
      <c r="G123" s="12"/>
      <c r="H123" s="12"/>
      <c r="I123" s="19"/>
      <c r="J123" s="210"/>
      <c r="L123" s="75"/>
    </row>
    <row r="124" spans="1:12" ht="237" customHeight="1">
      <c r="A124" s="85" t="s">
        <v>68</v>
      </c>
      <c r="B124" s="35" t="s">
        <v>69</v>
      </c>
      <c r="C124" s="13">
        <v>357.544</v>
      </c>
      <c r="D124" s="13">
        <v>218.916</v>
      </c>
      <c r="E124" s="191">
        <f t="shared" si="4"/>
        <v>-138.628</v>
      </c>
      <c r="F124" s="210">
        <f t="shared" si="9"/>
        <v>61.22770903720941</v>
      </c>
      <c r="G124" s="13"/>
      <c r="H124" s="13">
        <v>38.507</v>
      </c>
      <c r="I124" s="191">
        <f>SUM(H124-G124)</f>
        <v>38.507</v>
      </c>
      <c r="J124" s="210"/>
      <c r="L124" s="75"/>
    </row>
    <row r="125" spans="1:12" ht="292.5" customHeight="1">
      <c r="A125" s="237" t="s">
        <v>70</v>
      </c>
      <c r="B125" s="7" t="s">
        <v>71</v>
      </c>
      <c r="C125" s="13">
        <v>6009.451</v>
      </c>
      <c r="D125" s="13">
        <v>7350.303</v>
      </c>
      <c r="E125" s="73">
        <f t="shared" si="4"/>
        <v>1340.8519999999999</v>
      </c>
      <c r="F125" s="210">
        <f t="shared" si="9"/>
        <v>122.31238760412558</v>
      </c>
      <c r="G125" s="13"/>
      <c r="H125" s="13"/>
      <c r="I125" s="18"/>
      <c r="J125" s="210"/>
      <c r="L125" s="75"/>
    </row>
    <row r="126" spans="1:12" ht="281.25">
      <c r="A126" s="238"/>
      <c r="B126" s="36" t="s">
        <v>224</v>
      </c>
      <c r="C126" s="14"/>
      <c r="D126" s="14"/>
      <c r="E126" s="192"/>
      <c r="F126" s="210"/>
      <c r="G126" s="14"/>
      <c r="H126" s="14"/>
      <c r="I126" s="19"/>
      <c r="J126" s="210"/>
      <c r="L126" s="75"/>
    </row>
    <row r="127" spans="1:12" ht="409.5" customHeight="1">
      <c r="A127" s="86" t="s">
        <v>247</v>
      </c>
      <c r="B127" s="37" t="s">
        <v>252</v>
      </c>
      <c r="C127" s="14">
        <v>0.539</v>
      </c>
      <c r="D127" s="14">
        <v>0.61</v>
      </c>
      <c r="E127" s="191">
        <f>SUM(D127-C127)</f>
        <v>0.07099999999999995</v>
      </c>
      <c r="F127" s="210">
        <f t="shared" si="9"/>
        <v>113.17254174397031</v>
      </c>
      <c r="G127" s="14"/>
      <c r="H127" s="14"/>
      <c r="I127" s="19"/>
      <c r="J127" s="210"/>
      <c r="L127" s="75"/>
    </row>
    <row r="128" spans="1:12" ht="80.25" customHeight="1">
      <c r="A128" s="84" t="s">
        <v>72</v>
      </c>
      <c r="B128" s="31" t="s">
        <v>73</v>
      </c>
      <c r="C128" s="12">
        <v>1206.215</v>
      </c>
      <c r="D128" s="69">
        <v>1444.811</v>
      </c>
      <c r="E128" s="19">
        <f t="shared" si="4"/>
        <v>238.596</v>
      </c>
      <c r="F128" s="210">
        <f t="shared" si="9"/>
        <v>119.78055321812447</v>
      </c>
      <c r="G128" s="12"/>
      <c r="H128" s="12"/>
      <c r="I128" s="19"/>
      <c r="J128" s="210"/>
      <c r="L128" s="75"/>
    </row>
    <row r="129" spans="1:12" ht="77.25" customHeight="1">
      <c r="A129" s="85" t="s">
        <v>248</v>
      </c>
      <c r="B129" s="38" t="s">
        <v>251</v>
      </c>
      <c r="C129" s="69">
        <v>2.157</v>
      </c>
      <c r="D129" s="69">
        <v>2.439</v>
      </c>
      <c r="E129" s="19">
        <f>SUM(D129-C129)</f>
        <v>0.28200000000000003</v>
      </c>
      <c r="F129" s="210">
        <f t="shared" si="9"/>
        <v>113.07371349095968</v>
      </c>
      <c r="G129" s="12"/>
      <c r="H129" s="12"/>
      <c r="I129" s="19"/>
      <c r="J129" s="210"/>
      <c r="L129" s="75"/>
    </row>
    <row r="130" spans="1:12" ht="80.25" customHeight="1">
      <c r="A130" s="85" t="s">
        <v>74</v>
      </c>
      <c r="B130" s="39" t="s">
        <v>238</v>
      </c>
      <c r="C130" s="12">
        <v>16.651</v>
      </c>
      <c r="D130" s="12">
        <v>21.773</v>
      </c>
      <c r="E130" s="19">
        <f t="shared" si="4"/>
        <v>5.122</v>
      </c>
      <c r="F130" s="210">
        <f t="shared" si="9"/>
        <v>130.76091526034472</v>
      </c>
      <c r="G130" s="12"/>
      <c r="H130" s="12"/>
      <c r="I130" s="19"/>
      <c r="J130" s="210"/>
      <c r="L130" s="75"/>
    </row>
    <row r="131" spans="1:12" ht="39" customHeight="1">
      <c r="A131" s="84" t="s">
        <v>75</v>
      </c>
      <c r="B131" s="29" t="s">
        <v>239</v>
      </c>
      <c r="C131" s="12">
        <v>317.748</v>
      </c>
      <c r="D131" s="12">
        <v>358.799</v>
      </c>
      <c r="E131" s="19">
        <f t="shared" si="4"/>
        <v>41.05099999999999</v>
      </c>
      <c r="F131" s="210">
        <f t="shared" si="9"/>
        <v>112.91935747825322</v>
      </c>
      <c r="G131" s="12"/>
      <c r="H131" s="12"/>
      <c r="I131" s="19"/>
      <c r="J131" s="210"/>
      <c r="L131" s="75"/>
    </row>
    <row r="132" spans="1:12" ht="18.75">
      <c r="A132" s="84" t="s">
        <v>76</v>
      </c>
      <c r="B132" s="29" t="s">
        <v>240</v>
      </c>
      <c r="C132" s="69">
        <v>2233.849</v>
      </c>
      <c r="D132" s="69">
        <v>2050.289</v>
      </c>
      <c r="E132" s="19">
        <f t="shared" si="4"/>
        <v>-183.55999999999995</v>
      </c>
      <c r="F132" s="210">
        <f t="shared" si="9"/>
        <v>91.78279283872813</v>
      </c>
      <c r="G132" s="12"/>
      <c r="H132" s="12"/>
      <c r="I132" s="19"/>
      <c r="J132" s="210"/>
      <c r="L132" s="75"/>
    </row>
    <row r="133" spans="1:12" ht="30" customHeight="1">
      <c r="A133" s="86" t="s">
        <v>77</v>
      </c>
      <c r="B133" s="40" t="s">
        <v>78</v>
      </c>
      <c r="C133" s="12">
        <v>1633.047</v>
      </c>
      <c r="D133" s="12">
        <v>2512.616</v>
      </c>
      <c r="E133" s="19">
        <f>SUM(D133-C133)</f>
        <v>879.569</v>
      </c>
      <c r="F133" s="210" t="s">
        <v>443</v>
      </c>
      <c r="G133" s="12"/>
      <c r="H133" s="12"/>
      <c r="I133" s="19"/>
      <c r="J133" s="210"/>
      <c r="L133" s="75"/>
    </row>
    <row r="134" spans="1:12" ht="37.5">
      <c r="A134" s="86" t="s">
        <v>79</v>
      </c>
      <c r="B134" s="40" t="s">
        <v>80</v>
      </c>
      <c r="C134" s="12">
        <v>16.223</v>
      </c>
      <c r="D134" s="12">
        <v>15.68</v>
      </c>
      <c r="E134" s="19">
        <f>SUM(D134-C134)</f>
        <v>-0.5429999999999993</v>
      </c>
      <c r="F134" s="210">
        <f t="shared" si="9"/>
        <v>96.6529002034149</v>
      </c>
      <c r="G134" s="12"/>
      <c r="H134" s="12"/>
      <c r="I134" s="19"/>
      <c r="J134" s="210"/>
      <c r="L134" s="75"/>
    </row>
    <row r="135" spans="1:12" ht="18.75">
      <c r="A135" s="86" t="s">
        <v>81</v>
      </c>
      <c r="B135" s="41" t="s">
        <v>82</v>
      </c>
      <c r="C135" s="12">
        <v>3180.64</v>
      </c>
      <c r="D135" s="12">
        <v>2902.473</v>
      </c>
      <c r="E135" s="19">
        <f t="shared" si="4"/>
        <v>-278.1669999999999</v>
      </c>
      <c r="F135" s="210">
        <f t="shared" si="9"/>
        <v>91.25437018964737</v>
      </c>
      <c r="G135" s="12"/>
      <c r="H135" s="12"/>
      <c r="I135" s="19"/>
      <c r="J135" s="210"/>
      <c r="L135" s="75"/>
    </row>
    <row r="136" spans="1:12" ht="24" customHeight="1">
      <c r="A136" s="84" t="s">
        <v>83</v>
      </c>
      <c r="B136" s="31" t="s">
        <v>84</v>
      </c>
      <c r="C136" s="69">
        <v>32443.417</v>
      </c>
      <c r="D136" s="69">
        <v>2846.669</v>
      </c>
      <c r="E136" s="19">
        <f t="shared" si="4"/>
        <v>-29596.748</v>
      </c>
      <c r="F136" s="210">
        <f t="shared" si="9"/>
        <v>8.774257656029263</v>
      </c>
      <c r="G136" s="12"/>
      <c r="H136" s="12"/>
      <c r="I136" s="19"/>
      <c r="J136" s="210"/>
      <c r="L136" s="75"/>
    </row>
    <row r="137" spans="1:12" ht="18.75">
      <c r="A137" s="84" t="s">
        <v>85</v>
      </c>
      <c r="B137" s="31" t="s">
        <v>219</v>
      </c>
      <c r="C137" s="69">
        <v>150426.747</v>
      </c>
      <c r="D137" s="69">
        <v>164765.331</v>
      </c>
      <c r="E137" s="19">
        <f t="shared" si="4"/>
        <v>14338.584000000003</v>
      </c>
      <c r="F137" s="210">
        <f t="shared" si="9"/>
        <v>109.53193782751947</v>
      </c>
      <c r="G137" s="12"/>
      <c r="H137" s="12"/>
      <c r="I137" s="19"/>
      <c r="J137" s="210"/>
      <c r="L137" s="75"/>
    </row>
    <row r="138" spans="1:12" ht="25.5" customHeight="1">
      <c r="A138" s="84" t="s">
        <v>86</v>
      </c>
      <c r="B138" s="29" t="s">
        <v>220</v>
      </c>
      <c r="C138" s="12">
        <v>12492.173</v>
      </c>
      <c r="D138" s="12">
        <v>12368.755</v>
      </c>
      <c r="E138" s="19">
        <f t="shared" si="4"/>
        <v>-123.41800000000148</v>
      </c>
      <c r="F138" s="210">
        <f t="shared" si="9"/>
        <v>99.01203737732416</v>
      </c>
      <c r="G138" s="12"/>
      <c r="H138" s="12"/>
      <c r="I138" s="19"/>
      <c r="J138" s="210"/>
      <c r="L138" s="75"/>
    </row>
    <row r="139" spans="1:12" ht="18.75">
      <c r="A139" s="84" t="s">
        <v>87</v>
      </c>
      <c r="B139" s="31" t="s">
        <v>88</v>
      </c>
      <c r="C139" s="12">
        <v>28507.613</v>
      </c>
      <c r="D139" s="12">
        <v>29216.711</v>
      </c>
      <c r="E139" s="19">
        <f t="shared" si="4"/>
        <v>709.0979999999981</v>
      </c>
      <c r="F139" s="210">
        <f t="shared" si="9"/>
        <v>102.48739871696728</v>
      </c>
      <c r="G139" s="12"/>
      <c r="H139" s="12"/>
      <c r="I139" s="19"/>
      <c r="J139" s="210"/>
      <c r="L139" s="75"/>
    </row>
    <row r="140" spans="1:12" ht="18.75">
      <c r="A140" s="84" t="s">
        <v>89</v>
      </c>
      <c r="B140" s="29" t="s">
        <v>90</v>
      </c>
      <c r="C140" s="12">
        <v>5249.042</v>
      </c>
      <c r="D140" s="12">
        <v>5363.51</v>
      </c>
      <c r="E140" s="19">
        <f t="shared" si="4"/>
        <v>114.46799999999985</v>
      </c>
      <c r="F140" s="210">
        <f t="shared" si="9"/>
        <v>102.1807407904147</v>
      </c>
      <c r="G140" s="12"/>
      <c r="H140" s="12"/>
      <c r="I140" s="19"/>
      <c r="J140" s="210"/>
      <c r="L140" s="75"/>
    </row>
    <row r="141" spans="1:12" ht="18.75">
      <c r="A141" s="84" t="s">
        <v>91</v>
      </c>
      <c r="B141" s="29" t="s">
        <v>92</v>
      </c>
      <c r="C141" s="12">
        <v>394.591</v>
      </c>
      <c r="D141" s="12">
        <v>522.09</v>
      </c>
      <c r="E141" s="19">
        <f t="shared" si="4"/>
        <v>127.49900000000002</v>
      </c>
      <c r="F141" s="210">
        <f t="shared" si="9"/>
        <v>132.31168475712826</v>
      </c>
      <c r="G141" s="12"/>
      <c r="H141" s="12"/>
      <c r="I141" s="19"/>
      <c r="J141" s="210"/>
      <c r="L141" s="75"/>
    </row>
    <row r="142" spans="1:12" ht="25.5" customHeight="1">
      <c r="A142" s="84" t="s">
        <v>93</v>
      </c>
      <c r="B142" s="29" t="s">
        <v>94</v>
      </c>
      <c r="C142" s="69">
        <v>23622.126</v>
      </c>
      <c r="D142" s="69">
        <v>33928.514</v>
      </c>
      <c r="E142" s="19">
        <f t="shared" si="4"/>
        <v>10306.388000000003</v>
      </c>
      <c r="F142" s="210">
        <f t="shared" si="9"/>
        <v>143.63023040347852</v>
      </c>
      <c r="G142" s="12"/>
      <c r="H142" s="12"/>
      <c r="I142" s="19"/>
      <c r="J142" s="210"/>
      <c r="L142" s="75"/>
    </row>
    <row r="143" spans="1:12" ht="37.5">
      <c r="A143" s="84" t="s">
        <v>95</v>
      </c>
      <c r="B143" s="31" t="s">
        <v>96</v>
      </c>
      <c r="C143" s="12">
        <v>4908.342</v>
      </c>
      <c r="D143" s="12">
        <v>26710.951</v>
      </c>
      <c r="E143" s="19">
        <f t="shared" si="4"/>
        <v>21802.609</v>
      </c>
      <c r="F143" s="210" t="s">
        <v>444</v>
      </c>
      <c r="G143" s="12"/>
      <c r="H143" s="12"/>
      <c r="I143" s="19"/>
      <c r="J143" s="210"/>
      <c r="L143" s="75"/>
    </row>
    <row r="144" spans="1:12" ht="39.75" customHeight="1">
      <c r="A144" s="84" t="s">
        <v>97</v>
      </c>
      <c r="B144" s="31" t="s">
        <v>98</v>
      </c>
      <c r="C144" s="12">
        <v>81.809</v>
      </c>
      <c r="D144" s="12">
        <v>121.87</v>
      </c>
      <c r="E144" s="19">
        <f t="shared" si="4"/>
        <v>40.06100000000001</v>
      </c>
      <c r="F144" s="210">
        <f t="shared" si="9"/>
        <v>148.96893984769403</v>
      </c>
      <c r="G144" s="12"/>
      <c r="H144" s="12"/>
      <c r="I144" s="19"/>
      <c r="J144" s="210"/>
      <c r="L144" s="75"/>
    </row>
    <row r="145" spans="1:12" ht="39.75" customHeight="1">
      <c r="A145" s="84" t="s">
        <v>280</v>
      </c>
      <c r="B145" s="31" t="s">
        <v>281</v>
      </c>
      <c r="C145" s="12">
        <v>1.5</v>
      </c>
      <c r="D145" s="12">
        <v>260.186</v>
      </c>
      <c r="E145" s="19">
        <f>SUM(D145-C145)</f>
        <v>258.686</v>
      </c>
      <c r="F145" s="210" t="s">
        <v>445</v>
      </c>
      <c r="G145" s="12"/>
      <c r="H145" s="12"/>
      <c r="I145" s="19"/>
      <c r="J145" s="210"/>
      <c r="L145" s="75"/>
    </row>
    <row r="146" spans="1:12" ht="18.75">
      <c r="A146" s="83" t="s">
        <v>99</v>
      </c>
      <c r="B146" s="31" t="s">
        <v>100</v>
      </c>
      <c r="C146" s="12">
        <v>1726.941</v>
      </c>
      <c r="D146" s="12">
        <v>2119.318</v>
      </c>
      <c r="E146" s="19">
        <f t="shared" si="4"/>
        <v>392.3770000000002</v>
      </c>
      <c r="F146" s="210">
        <f t="shared" si="9"/>
        <v>122.72092677167316</v>
      </c>
      <c r="G146" s="12"/>
      <c r="H146" s="12"/>
      <c r="I146" s="19"/>
      <c r="J146" s="210"/>
      <c r="L146" s="75"/>
    </row>
    <row r="147" spans="1:12" ht="37.5">
      <c r="A147" s="83" t="s">
        <v>101</v>
      </c>
      <c r="B147" s="31" t="s">
        <v>102</v>
      </c>
      <c r="C147" s="69">
        <v>7731.477</v>
      </c>
      <c r="D147" s="69">
        <v>7922.926</v>
      </c>
      <c r="E147" s="19">
        <f t="shared" si="4"/>
        <v>191.44900000000052</v>
      </c>
      <c r="F147" s="210">
        <f t="shared" si="9"/>
        <v>102.47622802214894</v>
      </c>
      <c r="G147" s="12"/>
      <c r="H147" s="12"/>
      <c r="I147" s="19"/>
      <c r="J147" s="210"/>
      <c r="L147" s="75"/>
    </row>
    <row r="148" spans="1:12" ht="18.75">
      <c r="A148" s="83" t="s">
        <v>103</v>
      </c>
      <c r="B148" s="31" t="s">
        <v>104</v>
      </c>
      <c r="C148" s="12">
        <v>1856.324</v>
      </c>
      <c r="D148" s="12">
        <v>2750.184</v>
      </c>
      <c r="E148" s="19">
        <f t="shared" si="4"/>
        <v>893.8600000000001</v>
      </c>
      <c r="F148" s="210">
        <f t="shared" si="9"/>
        <v>148.15215447303382</v>
      </c>
      <c r="G148" s="12"/>
      <c r="H148" s="12"/>
      <c r="I148" s="19"/>
      <c r="J148" s="210"/>
      <c r="L148" s="75"/>
    </row>
    <row r="149" spans="1:12" ht="18.75">
      <c r="A149" s="83" t="s">
        <v>105</v>
      </c>
      <c r="B149" s="33" t="s">
        <v>221</v>
      </c>
      <c r="C149" s="12">
        <v>274.201</v>
      </c>
      <c r="D149" s="12">
        <v>265.706</v>
      </c>
      <c r="E149" s="19">
        <f t="shared" si="4"/>
        <v>-8.495000000000005</v>
      </c>
      <c r="F149" s="210">
        <f t="shared" si="9"/>
        <v>96.90190772462537</v>
      </c>
      <c r="G149" s="12"/>
      <c r="H149" s="12"/>
      <c r="I149" s="19"/>
      <c r="J149" s="210"/>
      <c r="L149" s="75"/>
    </row>
    <row r="150" spans="1:12" ht="18.75" customHeight="1">
      <c r="A150" s="83"/>
      <c r="B150" s="29"/>
      <c r="C150" s="12"/>
      <c r="D150" s="12"/>
      <c r="E150" s="19"/>
      <c r="F150" s="210"/>
      <c r="G150" s="12"/>
      <c r="H150" s="12"/>
      <c r="I150" s="19"/>
      <c r="J150" s="210"/>
      <c r="L150" s="75"/>
    </row>
    <row r="151" spans="1:12" ht="18.75">
      <c r="A151" s="84" t="s">
        <v>106</v>
      </c>
      <c r="B151" s="33" t="s">
        <v>107</v>
      </c>
      <c r="C151" s="12">
        <v>1398.48</v>
      </c>
      <c r="D151" s="12">
        <v>625.607</v>
      </c>
      <c r="E151" s="19">
        <f t="shared" si="4"/>
        <v>-772.873</v>
      </c>
      <c r="F151" s="210">
        <f t="shared" si="9"/>
        <v>44.734783479205994</v>
      </c>
      <c r="G151" s="12"/>
      <c r="H151" s="12"/>
      <c r="I151" s="19"/>
      <c r="J151" s="210"/>
      <c r="L151" s="75"/>
    </row>
    <row r="152" spans="1:12" ht="37.5">
      <c r="A152" s="84" t="s">
        <v>108</v>
      </c>
      <c r="B152" s="33" t="s">
        <v>222</v>
      </c>
      <c r="C152" s="12">
        <v>20</v>
      </c>
      <c r="D152" s="12"/>
      <c r="E152" s="19">
        <f t="shared" si="4"/>
        <v>-20</v>
      </c>
      <c r="F152" s="210"/>
      <c r="G152" s="12"/>
      <c r="H152" s="12"/>
      <c r="I152" s="19"/>
      <c r="J152" s="210"/>
      <c r="L152" s="75"/>
    </row>
    <row r="153" spans="1:12" ht="18.75">
      <c r="A153" s="83" t="s">
        <v>109</v>
      </c>
      <c r="B153" s="29" t="s">
        <v>110</v>
      </c>
      <c r="C153" s="12">
        <v>444.852</v>
      </c>
      <c r="D153" s="12">
        <v>499.301</v>
      </c>
      <c r="E153" s="19">
        <f t="shared" si="4"/>
        <v>54.44900000000001</v>
      </c>
      <c r="F153" s="210">
        <f t="shared" si="9"/>
        <v>112.23980110238911</v>
      </c>
      <c r="G153" s="12">
        <v>22.91</v>
      </c>
      <c r="H153" s="12"/>
      <c r="I153" s="19">
        <f>SUM(H153-G153)</f>
        <v>-22.91</v>
      </c>
      <c r="J153" s="210"/>
      <c r="L153" s="75"/>
    </row>
    <row r="154" spans="1:12" ht="37.5">
      <c r="A154" s="84" t="s">
        <v>111</v>
      </c>
      <c r="B154" s="29" t="s">
        <v>112</v>
      </c>
      <c r="C154" s="12">
        <v>41.7</v>
      </c>
      <c r="D154" s="12">
        <v>22.499</v>
      </c>
      <c r="E154" s="19">
        <f t="shared" si="4"/>
        <v>-19.201000000000004</v>
      </c>
      <c r="F154" s="210">
        <f t="shared" si="9"/>
        <v>53.954436450839324</v>
      </c>
      <c r="G154" s="12"/>
      <c r="H154" s="12"/>
      <c r="I154" s="19"/>
      <c r="J154" s="210"/>
      <c r="L154" s="75"/>
    </row>
    <row r="155" spans="1:12" ht="18.75">
      <c r="A155" s="84"/>
      <c r="B155" s="29"/>
      <c r="C155" s="12"/>
      <c r="D155" s="12"/>
      <c r="E155" s="19"/>
      <c r="F155" s="210"/>
      <c r="G155" s="12"/>
      <c r="H155" s="12"/>
      <c r="I155" s="19"/>
      <c r="J155" s="210"/>
      <c r="L155" s="75"/>
    </row>
    <row r="156" spans="1:12" ht="18.75">
      <c r="A156" s="84" t="s">
        <v>114</v>
      </c>
      <c r="B156" s="29" t="s">
        <v>115</v>
      </c>
      <c r="C156" s="12">
        <v>160.35</v>
      </c>
      <c r="D156" s="12">
        <v>222.505</v>
      </c>
      <c r="E156" s="19">
        <f t="shared" si="4"/>
        <v>62.155</v>
      </c>
      <c r="F156" s="210">
        <f t="shared" si="9"/>
        <v>138.76208294356096</v>
      </c>
      <c r="G156" s="12"/>
      <c r="H156" s="12"/>
      <c r="I156" s="19"/>
      <c r="J156" s="210"/>
      <c r="L156" s="75"/>
    </row>
    <row r="157" spans="1:12" ht="75.75" customHeight="1">
      <c r="A157" s="145" t="s">
        <v>263</v>
      </c>
      <c r="B157" s="63" t="s">
        <v>267</v>
      </c>
      <c r="C157" s="69">
        <v>2637.668</v>
      </c>
      <c r="D157" s="69">
        <v>1777.536</v>
      </c>
      <c r="E157" s="19">
        <f t="shared" si="4"/>
        <v>-860.1320000000001</v>
      </c>
      <c r="F157" s="210">
        <f t="shared" si="9"/>
        <v>67.39043731053339</v>
      </c>
      <c r="G157" s="12"/>
      <c r="H157" s="12"/>
      <c r="I157" s="19"/>
      <c r="J157" s="210"/>
      <c r="L157" s="75"/>
    </row>
    <row r="158" spans="1:12" ht="36.75" customHeight="1">
      <c r="A158" s="83" t="s">
        <v>116</v>
      </c>
      <c r="B158" s="31" t="s">
        <v>243</v>
      </c>
      <c r="C158" s="12">
        <v>6892.33</v>
      </c>
      <c r="D158" s="12">
        <v>8476.517</v>
      </c>
      <c r="E158" s="19">
        <f t="shared" si="4"/>
        <v>1584.187</v>
      </c>
      <c r="F158" s="210">
        <f t="shared" si="9"/>
        <v>122.9847816340773</v>
      </c>
      <c r="G158" s="12">
        <v>222.101</v>
      </c>
      <c r="H158" s="12">
        <v>258.202</v>
      </c>
      <c r="I158" s="19">
        <f>SUM(H158-G158)</f>
        <v>36.101</v>
      </c>
      <c r="J158" s="210">
        <f>H158/G158*100</f>
        <v>116.2543167297761</v>
      </c>
      <c r="L158" s="75"/>
    </row>
    <row r="159" spans="1:12" ht="76.5" customHeight="1">
      <c r="A159" s="83" t="s">
        <v>241</v>
      </c>
      <c r="B159" s="31" t="s">
        <v>244</v>
      </c>
      <c r="C159" s="12">
        <v>817.243</v>
      </c>
      <c r="D159" s="12">
        <v>875.874</v>
      </c>
      <c r="E159" s="19">
        <f t="shared" si="4"/>
        <v>58.63099999999997</v>
      </c>
      <c r="F159" s="210">
        <f t="shared" si="9"/>
        <v>107.1742431565642</v>
      </c>
      <c r="G159" s="12"/>
      <c r="H159" s="12"/>
      <c r="I159" s="19"/>
      <c r="J159" s="210"/>
      <c r="L159" s="75"/>
    </row>
    <row r="160" spans="1:12" ht="39.75" customHeight="1">
      <c r="A160" s="83" t="s">
        <v>242</v>
      </c>
      <c r="B160" s="31" t="s">
        <v>245</v>
      </c>
      <c r="C160" s="12">
        <v>865.033</v>
      </c>
      <c r="D160" s="69">
        <v>1202.47</v>
      </c>
      <c r="E160" s="19">
        <f t="shared" si="4"/>
        <v>337.437</v>
      </c>
      <c r="F160" s="210">
        <f t="shared" si="9"/>
        <v>139.00856961526324</v>
      </c>
      <c r="G160" s="12">
        <v>157.686</v>
      </c>
      <c r="H160" s="12">
        <v>85.021</v>
      </c>
      <c r="I160" s="19">
        <f>SUM(H160-G160)</f>
        <v>-72.665</v>
      </c>
      <c r="J160" s="210">
        <f>H160/G160*100</f>
        <v>53.91791281407353</v>
      </c>
      <c r="L160" s="75"/>
    </row>
    <row r="161" spans="1:12" ht="74.25" customHeight="1">
      <c r="A161" s="83" t="s">
        <v>117</v>
      </c>
      <c r="B161" s="29" t="s">
        <v>246</v>
      </c>
      <c r="C161" s="12">
        <v>10.433</v>
      </c>
      <c r="D161" s="12">
        <v>217.482</v>
      </c>
      <c r="E161" s="19">
        <f t="shared" si="4"/>
        <v>207.049</v>
      </c>
      <c r="F161" s="210" t="s">
        <v>446</v>
      </c>
      <c r="G161" s="12"/>
      <c r="H161" s="12"/>
      <c r="I161" s="19"/>
      <c r="J161" s="210"/>
      <c r="L161" s="75"/>
    </row>
    <row r="162" spans="1:12" ht="20.25" customHeight="1">
      <c r="A162" s="83" t="s">
        <v>118</v>
      </c>
      <c r="B162" s="31" t="s">
        <v>119</v>
      </c>
      <c r="C162" s="12">
        <v>395.298</v>
      </c>
      <c r="D162" s="12">
        <v>474.657</v>
      </c>
      <c r="E162" s="19">
        <f t="shared" si="4"/>
        <v>79.35899999999998</v>
      </c>
      <c r="F162" s="210">
        <f t="shared" si="9"/>
        <v>120.07574032755035</v>
      </c>
      <c r="G162" s="12"/>
      <c r="H162" s="12"/>
      <c r="I162" s="19"/>
      <c r="J162" s="210"/>
      <c r="L162" s="75"/>
    </row>
    <row r="163" spans="1:12" ht="18.75">
      <c r="A163" s="83" t="s">
        <v>120</v>
      </c>
      <c r="B163" s="31" t="s">
        <v>121</v>
      </c>
      <c r="C163" s="12">
        <v>2071.893</v>
      </c>
      <c r="D163" s="12">
        <v>2989.523</v>
      </c>
      <c r="E163" s="19">
        <f t="shared" si="4"/>
        <v>917.6300000000001</v>
      </c>
      <c r="F163" s="210">
        <f t="shared" si="9"/>
        <v>144.28944931036497</v>
      </c>
      <c r="G163" s="69">
        <v>392.659</v>
      </c>
      <c r="H163" s="69">
        <v>640.78</v>
      </c>
      <c r="I163" s="19">
        <f>SUM(H163-G163)</f>
        <v>248.12099999999998</v>
      </c>
      <c r="J163" s="210" t="s">
        <v>441</v>
      </c>
      <c r="L163" s="75"/>
    </row>
    <row r="164" spans="1:12" ht="38.25" customHeight="1">
      <c r="A164" s="83" t="s">
        <v>122</v>
      </c>
      <c r="B164" s="31" t="s">
        <v>123</v>
      </c>
      <c r="C164" s="12">
        <v>39976.098</v>
      </c>
      <c r="D164" s="12">
        <v>42034.477</v>
      </c>
      <c r="E164" s="19">
        <f aca="true" t="shared" si="10" ref="E164:E231">SUM(D164-C164)</f>
        <v>2058.379000000001</v>
      </c>
      <c r="F164" s="210">
        <f t="shared" si="9"/>
        <v>105.14902429947016</v>
      </c>
      <c r="G164" s="12"/>
      <c r="H164" s="12"/>
      <c r="I164" s="19"/>
      <c r="J164" s="210"/>
      <c r="L164" s="75"/>
    </row>
    <row r="165" spans="1:12" ht="38.25" customHeight="1">
      <c r="A165" s="83" t="s">
        <v>124</v>
      </c>
      <c r="B165" s="31" t="s">
        <v>125</v>
      </c>
      <c r="C165" s="69">
        <v>149.661</v>
      </c>
      <c r="D165" s="69">
        <v>149.292</v>
      </c>
      <c r="E165" s="19">
        <f t="shared" si="10"/>
        <v>-0.3689999999999998</v>
      </c>
      <c r="F165" s="210">
        <f t="shared" si="9"/>
        <v>99.75344278068434</v>
      </c>
      <c r="G165" s="12"/>
      <c r="H165" s="12"/>
      <c r="I165" s="19"/>
      <c r="J165" s="210"/>
      <c r="L165" s="75"/>
    </row>
    <row r="166" spans="1:12" ht="19.5" thickBot="1">
      <c r="A166" s="83" t="s">
        <v>126</v>
      </c>
      <c r="B166" s="31" t="s">
        <v>127</v>
      </c>
      <c r="C166" s="12">
        <v>2.124</v>
      </c>
      <c r="D166" s="12">
        <v>1.356</v>
      </c>
      <c r="E166" s="19">
        <f t="shared" si="10"/>
        <v>-0.768</v>
      </c>
      <c r="F166" s="210">
        <f t="shared" si="9"/>
        <v>63.84180790960452</v>
      </c>
      <c r="G166" s="12"/>
      <c r="H166" s="12"/>
      <c r="I166" s="19"/>
      <c r="J166" s="210"/>
      <c r="L166" s="75"/>
    </row>
    <row r="167" spans="1:12" ht="20.25">
      <c r="A167" s="144" t="s">
        <v>128</v>
      </c>
      <c r="B167" s="30" t="s">
        <v>129</v>
      </c>
      <c r="C167" s="17">
        <f>SUM(C168:C178)</f>
        <v>54571.996</v>
      </c>
      <c r="D167" s="17">
        <f>SUM(D168:D178)</f>
        <v>104672.41799999999</v>
      </c>
      <c r="E167" s="24">
        <f t="shared" si="10"/>
        <v>50100.42199999999</v>
      </c>
      <c r="F167" s="209" t="s">
        <v>447</v>
      </c>
      <c r="G167" s="17">
        <f>SUM(G168:G180)</f>
        <v>27825.114</v>
      </c>
      <c r="H167" s="17">
        <f>SUM(H168:H180)</f>
        <v>62828.865</v>
      </c>
      <c r="I167" s="24">
        <f>SUM(H167-G167)</f>
        <v>35003.751</v>
      </c>
      <c r="J167" s="211" t="s">
        <v>455</v>
      </c>
      <c r="L167" s="75"/>
    </row>
    <row r="168" spans="1:12" ht="18.75">
      <c r="A168" s="83" t="s">
        <v>130</v>
      </c>
      <c r="B168" s="31" t="s">
        <v>131</v>
      </c>
      <c r="C168" s="16">
        <v>2606.498</v>
      </c>
      <c r="D168" s="16">
        <v>13537.592</v>
      </c>
      <c r="E168" s="19">
        <f t="shared" si="10"/>
        <v>10931.094000000001</v>
      </c>
      <c r="F168" s="210" t="s">
        <v>448</v>
      </c>
      <c r="G168" s="16">
        <v>210.902</v>
      </c>
      <c r="H168" s="16">
        <v>2070.567</v>
      </c>
      <c r="I168" s="19">
        <f>SUM(H168-G168)</f>
        <v>1859.665</v>
      </c>
      <c r="J168" s="210" t="s">
        <v>323</v>
      </c>
      <c r="L168" s="75"/>
    </row>
    <row r="169" spans="1:12" ht="19.5" customHeight="1">
      <c r="A169" s="84" t="s">
        <v>132</v>
      </c>
      <c r="B169" s="33" t="s">
        <v>133</v>
      </c>
      <c r="C169" s="12"/>
      <c r="D169" s="12"/>
      <c r="E169" s="19"/>
      <c r="F169" s="210"/>
      <c r="G169" s="69">
        <v>2363.568</v>
      </c>
      <c r="H169" s="69">
        <v>15280.962</v>
      </c>
      <c r="I169" s="19">
        <f>SUM(H169-G169)</f>
        <v>12917.394</v>
      </c>
      <c r="J169" s="210" t="s">
        <v>324</v>
      </c>
      <c r="L169" s="75"/>
    </row>
    <row r="170" spans="1:12" ht="18.75">
      <c r="A170" s="84" t="s">
        <v>134</v>
      </c>
      <c r="B170" s="29" t="s">
        <v>135</v>
      </c>
      <c r="C170" s="12">
        <v>2666.814</v>
      </c>
      <c r="D170" s="12">
        <v>4566.474</v>
      </c>
      <c r="E170" s="19">
        <f t="shared" si="10"/>
        <v>1899.6600000000003</v>
      </c>
      <c r="F170" s="210" t="s">
        <v>440</v>
      </c>
      <c r="G170" s="12"/>
      <c r="H170" s="12"/>
      <c r="I170" s="19"/>
      <c r="J170" s="210"/>
      <c r="L170" s="75"/>
    </row>
    <row r="171" spans="1:12" ht="42" customHeight="1">
      <c r="A171" s="84" t="s">
        <v>136</v>
      </c>
      <c r="B171" s="29" t="s">
        <v>137</v>
      </c>
      <c r="C171" s="12"/>
      <c r="D171" s="12"/>
      <c r="E171" s="19"/>
      <c r="F171" s="210"/>
      <c r="G171" s="12">
        <v>461.754</v>
      </c>
      <c r="H171" s="12">
        <v>693.016</v>
      </c>
      <c r="I171" s="19">
        <f>SUM(H171-G171)</f>
        <v>231.26199999999994</v>
      </c>
      <c r="J171" s="210" t="s">
        <v>443</v>
      </c>
      <c r="L171" s="75"/>
    </row>
    <row r="172" spans="1:12" ht="39" customHeight="1">
      <c r="A172" s="84" t="s">
        <v>282</v>
      </c>
      <c r="B172" s="29" t="s">
        <v>284</v>
      </c>
      <c r="C172" s="12"/>
      <c r="D172" s="12"/>
      <c r="E172" s="19"/>
      <c r="F172" s="210"/>
      <c r="G172" s="12">
        <v>61.301</v>
      </c>
      <c r="H172" s="12">
        <v>563.661</v>
      </c>
      <c r="I172" s="19">
        <f>SUM(H172-G172)</f>
        <v>502.35999999999996</v>
      </c>
      <c r="J172" s="210" t="s">
        <v>442</v>
      </c>
      <c r="L172" s="75"/>
    </row>
    <row r="173" spans="1:12" ht="18.75">
      <c r="A173" s="84" t="s">
        <v>138</v>
      </c>
      <c r="B173" s="29" t="s">
        <v>223</v>
      </c>
      <c r="C173" s="12">
        <v>70.368</v>
      </c>
      <c r="D173" s="12"/>
      <c r="E173" s="19"/>
      <c r="F173" s="210"/>
      <c r="G173" s="12">
        <v>2.396</v>
      </c>
      <c r="H173" s="12"/>
      <c r="I173" s="19"/>
      <c r="J173" s="210"/>
      <c r="L173" s="75"/>
    </row>
    <row r="174" spans="1:12" ht="18.75">
      <c r="A174" s="84" t="s">
        <v>139</v>
      </c>
      <c r="B174" s="31" t="s">
        <v>140</v>
      </c>
      <c r="C174" s="69">
        <v>47052.209</v>
      </c>
      <c r="D174" s="69">
        <v>82173.747</v>
      </c>
      <c r="E174" s="19">
        <f t="shared" si="10"/>
        <v>35121.538</v>
      </c>
      <c r="F174" s="210" t="s">
        <v>440</v>
      </c>
      <c r="G174" s="12">
        <v>3417.848</v>
      </c>
      <c r="H174" s="12">
        <v>32312.116</v>
      </c>
      <c r="I174" s="19">
        <f>SUM(H174-G174)</f>
        <v>28894.268000000004</v>
      </c>
      <c r="J174" s="210" t="s">
        <v>325</v>
      </c>
      <c r="L174" s="75"/>
    </row>
    <row r="175" spans="1:12" ht="18.75">
      <c r="A175" s="84" t="s">
        <v>291</v>
      </c>
      <c r="B175" s="31" t="s">
        <v>292</v>
      </c>
      <c r="C175" s="69"/>
      <c r="D175" s="69">
        <v>99.94</v>
      </c>
      <c r="E175" s="19">
        <f>SUM(D175-C175)</f>
        <v>99.94</v>
      </c>
      <c r="F175" s="210"/>
      <c r="G175" s="12"/>
      <c r="H175" s="12"/>
      <c r="I175" s="19"/>
      <c r="J175" s="210"/>
      <c r="L175" s="75"/>
    </row>
    <row r="176" spans="1:12" ht="37.5">
      <c r="A176" s="84" t="s">
        <v>141</v>
      </c>
      <c r="B176" s="34" t="s">
        <v>142</v>
      </c>
      <c r="C176" s="12">
        <v>468.788</v>
      </c>
      <c r="D176" s="12">
        <v>543.252</v>
      </c>
      <c r="E176" s="19">
        <f t="shared" si="10"/>
        <v>74.46399999999994</v>
      </c>
      <c r="F176" s="210">
        <f>SUM(D176/C176*100)</f>
        <v>115.8843656407587</v>
      </c>
      <c r="G176" s="12">
        <v>138.325</v>
      </c>
      <c r="H176" s="12">
        <v>1117.341</v>
      </c>
      <c r="I176" s="19">
        <f>SUM(H176-G176)</f>
        <v>979.0159999999998</v>
      </c>
      <c r="J176" s="210" t="s">
        <v>456</v>
      </c>
      <c r="L176" s="75"/>
    </row>
    <row r="177" spans="1:12" ht="26.25" customHeight="1">
      <c r="A177" s="84" t="s">
        <v>143</v>
      </c>
      <c r="B177" s="33" t="s">
        <v>144</v>
      </c>
      <c r="C177" s="12">
        <v>115.922</v>
      </c>
      <c r="D177" s="12">
        <v>179.856</v>
      </c>
      <c r="E177" s="19">
        <f t="shared" si="10"/>
        <v>63.934</v>
      </c>
      <c r="F177" s="210" t="s">
        <v>449</v>
      </c>
      <c r="G177" s="12"/>
      <c r="H177" s="12"/>
      <c r="I177" s="19"/>
      <c r="J177" s="210"/>
      <c r="L177" s="75"/>
    </row>
    <row r="178" spans="1:12" ht="56.25">
      <c r="A178" s="84" t="s">
        <v>145</v>
      </c>
      <c r="B178" s="31" t="s">
        <v>146</v>
      </c>
      <c r="C178" s="12">
        <v>1591.397</v>
      </c>
      <c r="D178" s="12">
        <v>3571.557</v>
      </c>
      <c r="E178" s="19">
        <f t="shared" si="10"/>
        <v>1980.1599999999999</v>
      </c>
      <c r="F178" s="210" t="s">
        <v>430</v>
      </c>
      <c r="G178" s="12"/>
      <c r="H178" s="12"/>
      <c r="I178" s="19"/>
      <c r="J178" s="210"/>
      <c r="L178" s="75"/>
    </row>
    <row r="179" spans="1:12" ht="134.25" customHeight="1">
      <c r="A179" s="84" t="s">
        <v>283</v>
      </c>
      <c r="B179" s="31" t="s">
        <v>285</v>
      </c>
      <c r="C179" s="12"/>
      <c r="D179" s="12"/>
      <c r="E179" s="19"/>
      <c r="F179" s="210"/>
      <c r="G179" s="12">
        <v>21169.02</v>
      </c>
      <c r="H179" s="12">
        <v>10791.202</v>
      </c>
      <c r="I179" s="19">
        <f>SUM(H179-G179)</f>
        <v>-10377.818000000001</v>
      </c>
      <c r="J179" s="210">
        <f>H179/G179*100</f>
        <v>50.97638908178082</v>
      </c>
      <c r="L179" s="75"/>
    </row>
    <row r="180" spans="1:12" ht="18.75" customHeight="1" thickBot="1">
      <c r="A180" s="84"/>
      <c r="B180" s="62"/>
      <c r="C180" s="12"/>
      <c r="D180" s="12"/>
      <c r="E180" s="24"/>
      <c r="F180" s="210"/>
      <c r="G180" s="12"/>
      <c r="H180" s="12"/>
      <c r="I180" s="24"/>
      <c r="J180" s="210"/>
      <c r="L180" s="75"/>
    </row>
    <row r="181" spans="1:12" ht="20.25">
      <c r="A181" s="144" t="s">
        <v>147</v>
      </c>
      <c r="B181" s="30" t="s">
        <v>148</v>
      </c>
      <c r="C181" s="17">
        <f>SUM(C182:C185)</f>
        <v>42511.112</v>
      </c>
      <c r="D181" s="17">
        <f>SUM(D182:D185)</f>
        <v>51244.179000000004</v>
      </c>
      <c r="E181" s="24">
        <f t="shared" si="10"/>
        <v>8733.067000000003</v>
      </c>
      <c r="F181" s="209">
        <f>SUM(D181/C181*100)</f>
        <v>120.54302178686834</v>
      </c>
      <c r="G181" s="17">
        <f>SUM(G182:G185)</f>
        <v>2176.165</v>
      </c>
      <c r="H181" s="17">
        <f>SUM(H182:H185)</f>
        <v>8231.298</v>
      </c>
      <c r="I181" s="24">
        <f>SUM(H181-G181)</f>
        <v>6055.133000000001</v>
      </c>
      <c r="J181" s="211" t="s">
        <v>326</v>
      </c>
      <c r="L181" s="75"/>
    </row>
    <row r="182" spans="1:12" ht="18.75">
      <c r="A182" s="84" t="s">
        <v>149</v>
      </c>
      <c r="B182" s="29" t="s">
        <v>150</v>
      </c>
      <c r="C182" s="12">
        <v>12956.021</v>
      </c>
      <c r="D182" s="12">
        <v>14527.292</v>
      </c>
      <c r="E182" s="19">
        <f t="shared" si="10"/>
        <v>1571.2709999999988</v>
      </c>
      <c r="F182" s="210">
        <f>SUM(D182/C182*100)</f>
        <v>112.12772810417641</v>
      </c>
      <c r="G182" s="12">
        <v>591.471</v>
      </c>
      <c r="H182" s="12">
        <v>1986.405</v>
      </c>
      <c r="I182" s="19">
        <f>SUM(H182-G182)</f>
        <v>1394.934</v>
      </c>
      <c r="J182" s="210" t="s">
        <v>457</v>
      </c>
      <c r="L182" s="75"/>
    </row>
    <row r="183" spans="1:12" ht="24.75" customHeight="1">
      <c r="A183" s="84" t="s">
        <v>151</v>
      </c>
      <c r="B183" s="29" t="s">
        <v>152</v>
      </c>
      <c r="C183" s="12">
        <v>4504.623</v>
      </c>
      <c r="D183" s="12">
        <v>6642.669</v>
      </c>
      <c r="E183" s="19">
        <f t="shared" si="10"/>
        <v>2138.0460000000003</v>
      </c>
      <c r="F183" s="210">
        <f>SUM(D183/C183*100)</f>
        <v>147.46337262851966</v>
      </c>
      <c r="G183" s="12">
        <v>212.325</v>
      </c>
      <c r="H183" s="12">
        <v>2847.359</v>
      </c>
      <c r="I183" s="19">
        <f>SUM(H183-G183)</f>
        <v>2635.034</v>
      </c>
      <c r="J183" s="210" t="s">
        <v>328</v>
      </c>
      <c r="L183" s="75"/>
    </row>
    <row r="184" spans="1:12" ht="18.75">
      <c r="A184" s="84" t="s">
        <v>153</v>
      </c>
      <c r="B184" s="29" t="s">
        <v>154</v>
      </c>
      <c r="C184" s="12">
        <v>13754.393</v>
      </c>
      <c r="D184" s="12">
        <v>16100.768</v>
      </c>
      <c r="E184" s="19">
        <f t="shared" si="10"/>
        <v>2346.375</v>
      </c>
      <c r="F184" s="210">
        <f>SUM(D184/C184*100)</f>
        <v>117.05909522870257</v>
      </c>
      <c r="G184" s="12">
        <v>674.625</v>
      </c>
      <c r="H184" s="12">
        <v>1195.907</v>
      </c>
      <c r="I184" s="19">
        <f>SUM(H184-G184)</f>
        <v>521.2819999999999</v>
      </c>
      <c r="J184" s="210" t="s">
        <v>452</v>
      </c>
      <c r="L184" s="75"/>
    </row>
    <row r="185" spans="1:12" ht="18.75">
      <c r="A185" s="84" t="s">
        <v>155</v>
      </c>
      <c r="B185" s="33" t="s">
        <v>156</v>
      </c>
      <c r="C185" s="12">
        <v>11296.075</v>
      </c>
      <c r="D185" s="12">
        <v>13973.45</v>
      </c>
      <c r="E185" s="19">
        <f t="shared" si="10"/>
        <v>2677.375</v>
      </c>
      <c r="F185" s="210">
        <f>SUM(D185/C185*100)</f>
        <v>123.70181678149268</v>
      </c>
      <c r="G185" s="12">
        <v>697.744</v>
      </c>
      <c r="H185" s="12">
        <v>2201.627</v>
      </c>
      <c r="I185" s="19">
        <f>SUM(H185-G185)</f>
        <v>1503.8829999999998</v>
      </c>
      <c r="J185" s="210" t="s">
        <v>458</v>
      </c>
      <c r="L185" s="75"/>
    </row>
    <row r="186" spans="1:12" ht="19.5" thickBot="1">
      <c r="A186" s="84"/>
      <c r="B186" s="33"/>
      <c r="C186" s="12"/>
      <c r="D186" s="12"/>
      <c r="E186" s="19"/>
      <c r="F186" s="210"/>
      <c r="G186" s="12"/>
      <c r="H186" s="12"/>
      <c r="I186" s="19"/>
      <c r="J186" s="210"/>
      <c r="L186" s="75"/>
    </row>
    <row r="187" spans="1:12" ht="20.25">
      <c r="A187" s="144" t="s">
        <v>157</v>
      </c>
      <c r="B187" s="42" t="s">
        <v>158</v>
      </c>
      <c r="C187" s="17">
        <f>SUM(C188:C194)</f>
        <v>21831.166</v>
      </c>
      <c r="D187" s="17">
        <f>SUM(D188:D195)</f>
        <v>27318.435999999998</v>
      </c>
      <c r="E187" s="24">
        <f t="shared" si="10"/>
        <v>5487.269999999997</v>
      </c>
      <c r="F187" s="209">
        <f>SUM(D187/C187*100)</f>
        <v>125.13502943452492</v>
      </c>
      <c r="G187" s="17">
        <f>SUM(G188:G194)</f>
        <v>1076.4859999999999</v>
      </c>
      <c r="H187" s="17">
        <f>SUM(H188:H195)</f>
        <v>3221.6079999999997</v>
      </c>
      <c r="I187" s="24">
        <f>SUM(H187-G187)</f>
        <v>2145.122</v>
      </c>
      <c r="J187" s="211" t="s">
        <v>329</v>
      </c>
      <c r="L187" s="75"/>
    </row>
    <row r="188" spans="1:12" ht="18.75">
      <c r="A188" s="83" t="s">
        <v>234</v>
      </c>
      <c r="B188" s="29" t="s">
        <v>236</v>
      </c>
      <c r="C188" s="16">
        <v>1353.223</v>
      </c>
      <c r="D188" s="16">
        <v>1915.591</v>
      </c>
      <c r="E188" s="19">
        <f t="shared" si="10"/>
        <v>562.3679999999999</v>
      </c>
      <c r="F188" s="210">
        <f aca="true" t="shared" si="11" ref="F188:F194">SUM(D188/C188*100)</f>
        <v>141.55767379064648</v>
      </c>
      <c r="G188" s="16"/>
      <c r="H188" s="16"/>
      <c r="I188" s="19"/>
      <c r="J188" s="210"/>
      <c r="L188" s="75"/>
    </row>
    <row r="189" spans="1:12" ht="37.5">
      <c r="A189" s="84" t="s">
        <v>159</v>
      </c>
      <c r="B189" s="29" t="s">
        <v>160</v>
      </c>
      <c r="C189" s="12">
        <v>89.538</v>
      </c>
      <c r="D189" s="12">
        <v>70.09</v>
      </c>
      <c r="E189" s="19">
        <f t="shared" si="10"/>
        <v>-19.447999999999993</v>
      </c>
      <c r="F189" s="210">
        <f t="shared" si="11"/>
        <v>78.27961312515357</v>
      </c>
      <c r="G189" s="12"/>
      <c r="H189" s="12"/>
      <c r="I189" s="19"/>
      <c r="J189" s="210"/>
      <c r="L189" s="75"/>
    </row>
    <row r="190" spans="1:12" ht="37.5">
      <c r="A190" s="84" t="s">
        <v>161</v>
      </c>
      <c r="B190" s="29" t="s">
        <v>162</v>
      </c>
      <c r="C190" s="12">
        <v>13250.082</v>
      </c>
      <c r="D190" s="12">
        <v>15691.697</v>
      </c>
      <c r="E190" s="19">
        <f t="shared" si="10"/>
        <v>2441.615</v>
      </c>
      <c r="F190" s="210">
        <f t="shared" si="11"/>
        <v>118.42716897902972</v>
      </c>
      <c r="G190" s="12">
        <v>491.82</v>
      </c>
      <c r="H190" s="12">
        <v>1503.341</v>
      </c>
      <c r="I190" s="19">
        <f>SUM(H190-G190)</f>
        <v>1011.521</v>
      </c>
      <c r="J190" s="210" t="s">
        <v>329</v>
      </c>
      <c r="L190" s="75"/>
    </row>
    <row r="191" spans="1:12" ht="18.75">
      <c r="A191" s="84" t="s">
        <v>163</v>
      </c>
      <c r="B191" s="29" t="s">
        <v>164</v>
      </c>
      <c r="C191" s="12">
        <v>3309.34</v>
      </c>
      <c r="D191" s="12">
        <v>3803.763</v>
      </c>
      <c r="E191" s="19">
        <f t="shared" si="10"/>
        <v>494.4229999999998</v>
      </c>
      <c r="F191" s="210">
        <f t="shared" si="11"/>
        <v>114.9402297739126</v>
      </c>
      <c r="G191" s="12">
        <v>378.943</v>
      </c>
      <c r="H191" s="12">
        <v>935.072</v>
      </c>
      <c r="I191" s="19">
        <f>SUM(H191-G191)</f>
        <v>556.129</v>
      </c>
      <c r="J191" s="210" t="s">
        <v>429</v>
      </c>
      <c r="L191" s="75"/>
    </row>
    <row r="192" spans="1:12" ht="18.75">
      <c r="A192" s="84" t="s">
        <v>165</v>
      </c>
      <c r="B192" s="33" t="s">
        <v>166</v>
      </c>
      <c r="C192" s="12">
        <v>368.39</v>
      </c>
      <c r="D192" s="12">
        <v>366.202</v>
      </c>
      <c r="E192" s="19">
        <f t="shared" si="10"/>
        <v>-2.187999999999988</v>
      </c>
      <c r="F192" s="210">
        <f t="shared" si="11"/>
        <v>99.40606422541329</v>
      </c>
      <c r="G192" s="12"/>
      <c r="H192" s="12"/>
      <c r="I192" s="19"/>
      <c r="J192" s="210"/>
      <c r="L192" s="75"/>
    </row>
    <row r="193" spans="1:12" ht="18.75">
      <c r="A193" s="84" t="s">
        <v>277</v>
      </c>
      <c r="B193" s="72" t="s">
        <v>278</v>
      </c>
      <c r="C193" s="12">
        <v>750.4</v>
      </c>
      <c r="D193" s="12">
        <v>765.031</v>
      </c>
      <c r="E193" s="19">
        <f>SUM(D193-C193)</f>
        <v>14.630999999999972</v>
      </c>
      <c r="F193" s="210">
        <f t="shared" si="11"/>
        <v>101.94976012793178</v>
      </c>
      <c r="G193" s="12"/>
      <c r="H193" s="12">
        <v>16.816</v>
      </c>
      <c r="I193" s="19">
        <f>SUM(H193-G193)</f>
        <v>16.816</v>
      </c>
      <c r="J193" s="210"/>
      <c r="L193" s="75"/>
    </row>
    <row r="194" spans="1:12" ht="41.25" customHeight="1">
      <c r="A194" s="84" t="s">
        <v>235</v>
      </c>
      <c r="B194" s="33" t="s">
        <v>237</v>
      </c>
      <c r="C194" s="12">
        <v>2710.193</v>
      </c>
      <c r="D194" s="12">
        <v>2861.816</v>
      </c>
      <c r="E194" s="19">
        <f t="shared" si="10"/>
        <v>151.6229999999996</v>
      </c>
      <c r="F194" s="210">
        <f t="shared" si="11"/>
        <v>105.5945462186641</v>
      </c>
      <c r="G194" s="12">
        <v>205.723</v>
      </c>
      <c r="H194" s="12">
        <v>766.379</v>
      </c>
      <c r="I194" s="19">
        <f aca="true" t="shared" si="12" ref="I194:I202">SUM(H194-G194)</f>
        <v>560.656</v>
      </c>
      <c r="J194" s="210" t="s">
        <v>459</v>
      </c>
      <c r="L194" s="75"/>
    </row>
    <row r="195" spans="1:12" ht="63" customHeight="1">
      <c r="A195" s="84" t="s">
        <v>293</v>
      </c>
      <c r="B195" s="72" t="s">
        <v>311</v>
      </c>
      <c r="C195" s="12"/>
      <c r="D195" s="12">
        <v>1844.246</v>
      </c>
      <c r="E195" s="19">
        <f>SUM(D195-C195)</f>
        <v>1844.246</v>
      </c>
      <c r="F195" s="210"/>
      <c r="G195" s="12"/>
      <c r="H195" s="12"/>
      <c r="I195" s="19"/>
      <c r="J195" s="210"/>
      <c r="L195" s="75"/>
    </row>
    <row r="196" spans="1:12" ht="20.25">
      <c r="A196" s="143" t="s">
        <v>167</v>
      </c>
      <c r="B196" s="30" t="s">
        <v>168</v>
      </c>
      <c r="C196" s="17"/>
      <c r="D196" s="17"/>
      <c r="E196" s="24"/>
      <c r="F196" s="210"/>
      <c r="G196" s="17">
        <f>SUM(G197:G199)</f>
        <v>6420.388999999999</v>
      </c>
      <c r="H196" s="17">
        <f>SUM(H197:H199)</f>
        <v>18444.861</v>
      </c>
      <c r="I196" s="24">
        <f t="shared" si="12"/>
        <v>12024.472000000002</v>
      </c>
      <c r="J196" s="211" t="s">
        <v>330</v>
      </c>
      <c r="L196" s="75"/>
    </row>
    <row r="197" spans="1:12" ht="18.75">
      <c r="A197" s="84" t="s">
        <v>169</v>
      </c>
      <c r="B197" s="31" t="s">
        <v>170</v>
      </c>
      <c r="C197" s="12"/>
      <c r="D197" s="12"/>
      <c r="E197" s="19"/>
      <c r="F197" s="210"/>
      <c r="G197" s="12">
        <v>6045.998</v>
      </c>
      <c r="H197" s="12">
        <v>14200.935</v>
      </c>
      <c r="I197" s="19">
        <f t="shared" si="12"/>
        <v>8154.937</v>
      </c>
      <c r="J197" s="210" t="s">
        <v>434</v>
      </c>
      <c r="L197" s="75"/>
    </row>
    <row r="198" spans="1:12" ht="37.5">
      <c r="A198" s="84" t="s">
        <v>171</v>
      </c>
      <c r="B198" s="43" t="s">
        <v>172</v>
      </c>
      <c r="C198" s="12"/>
      <c r="D198" s="12"/>
      <c r="E198" s="19"/>
      <c r="F198" s="210"/>
      <c r="G198" s="12">
        <v>275.565</v>
      </c>
      <c r="H198" s="12">
        <v>3026.98</v>
      </c>
      <c r="I198" s="19">
        <f t="shared" si="12"/>
        <v>2751.415</v>
      </c>
      <c r="J198" s="210" t="s">
        <v>460</v>
      </c>
      <c r="L198" s="75"/>
    </row>
    <row r="199" spans="1:12" ht="19.5" thickBot="1">
      <c r="A199" s="84" t="s">
        <v>269</v>
      </c>
      <c r="B199" s="43" t="s">
        <v>272</v>
      </c>
      <c r="C199" s="12"/>
      <c r="D199" s="12"/>
      <c r="E199" s="19"/>
      <c r="F199" s="210"/>
      <c r="G199" s="12">
        <v>98.826</v>
      </c>
      <c r="H199" s="12">
        <v>1216.946</v>
      </c>
      <c r="I199" s="19">
        <f t="shared" si="12"/>
        <v>1118.12</v>
      </c>
      <c r="J199" s="210" t="s">
        <v>331</v>
      </c>
      <c r="L199" s="75"/>
    </row>
    <row r="200" spans="1:12" ht="40.5">
      <c r="A200" s="143" t="s">
        <v>173</v>
      </c>
      <c r="B200" s="30" t="s">
        <v>174</v>
      </c>
      <c r="C200" s="17">
        <f>C201</f>
        <v>69.339</v>
      </c>
      <c r="D200" s="17">
        <f>D201</f>
        <v>95.195</v>
      </c>
      <c r="E200" s="24">
        <f t="shared" si="10"/>
        <v>25.855999999999995</v>
      </c>
      <c r="F200" s="209">
        <f>SUM(D200/C200*100)</f>
        <v>137.28926001240282</v>
      </c>
      <c r="G200" s="17">
        <f>G201</f>
        <v>17.869</v>
      </c>
      <c r="H200" s="17">
        <f>H201</f>
        <v>9.883</v>
      </c>
      <c r="I200" s="24">
        <f t="shared" si="12"/>
        <v>-7.986000000000001</v>
      </c>
      <c r="J200" s="211">
        <f>H200/G200*100</f>
        <v>55.308075437909224</v>
      </c>
      <c r="L200" s="75"/>
    </row>
    <row r="201" spans="1:12" ht="19.5" thickBot="1">
      <c r="A201" s="84" t="s">
        <v>175</v>
      </c>
      <c r="B201" s="29" t="s">
        <v>176</v>
      </c>
      <c r="C201" s="12">
        <v>69.339</v>
      </c>
      <c r="D201" s="12">
        <v>95.195</v>
      </c>
      <c r="E201" s="19">
        <f t="shared" si="10"/>
        <v>25.855999999999995</v>
      </c>
      <c r="F201" s="210">
        <f>SUM(D201/C201*100)</f>
        <v>137.28926001240282</v>
      </c>
      <c r="G201" s="12">
        <v>17.869</v>
      </c>
      <c r="H201" s="12">
        <v>9.883</v>
      </c>
      <c r="I201" s="19">
        <f t="shared" si="12"/>
        <v>-7.986000000000001</v>
      </c>
      <c r="J201" s="210">
        <f>H201/G201*100</f>
        <v>55.308075437909224</v>
      </c>
      <c r="L201" s="75"/>
    </row>
    <row r="202" spans="1:12" ht="40.5">
      <c r="A202" s="144" t="s">
        <v>177</v>
      </c>
      <c r="B202" s="42" t="s">
        <v>178</v>
      </c>
      <c r="C202" s="17">
        <f>SUM(C203:C208)</f>
        <v>20376.036</v>
      </c>
      <c r="D202" s="17">
        <f>SUM(D203:D208)</f>
        <v>46369.128</v>
      </c>
      <c r="E202" s="24">
        <f t="shared" si="10"/>
        <v>25993.091999999997</v>
      </c>
      <c r="F202" s="209" t="s">
        <v>434</v>
      </c>
      <c r="G202" s="17">
        <f>SUM(G203:G208)</f>
        <v>16841.35</v>
      </c>
      <c r="H202" s="17">
        <f>SUM(H203:H208)</f>
        <v>54966.015</v>
      </c>
      <c r="I202" s="24">
        <f t="shared" si="12"/>
        <v>38124.665</v>
      </c>
      <c r="J202" s="211" t="s">
        <v>327</v>
      </c>
      <c r="L202" s="75"/>
    </row>
    <row r="203" spans="1:12" ht="37.5">
      <c r="A203" s="83" t="s">
        <v>179</v>
      </c>
      <c r="B203" s="29" t="s">
        <v>180</v>
      </c>
      <c r="C203" s="12">
        <v>518.596</v>
      </c>
      <c r="D203" s="12">
        <v>1135.262</v>
      </c>
      <c r="E203" s="19">
        <f t="shared" si="10"/>
        <v>616.6659999999999</v>
      </c>
      <c r="F203" s="210" t="s">
        <v>430</v>
      </c>
      <c r="G203" s="12"/>
      <c r="H203" s="12"/>
      <c r="I203" s="19"/>
      <c r="J203" s="210"/>
      <c r="L203" s="75"/>
    </row>
    <row r="204" spans="1:12" ht="37.5">
      <c r="A204" s="83" t="s">
        <v>181</v>
      </c>
      <c r="B204" s="33" t="s">
        <v>182</v>
      </c>
      <c r="C204" s="12">
        <v>546.154</v>
      </c>
      <c r="D204" s="12">
        <v>700.498</v>
      </c>
      <c r="E204" s="19">
        <f t="shared" si="10"/>
        <v>154.34400000000005</v>
      </c>
      <c r="F204" s="210">
        <f>SUM(D204/C204*100)</f>
        <v>128.26016105347577</v>
      </c>
      <c r="G204" s="12"/>
      <c r="H204" s="12"/>
      <c r="I204" s="19"/>
      <c r="J204" s="210"/>
      <c r="L204" s="75"/>
    </row>
    <row r="205" spans="1:12" ht="37.5">
      <c r="A205" s="83" t="s">
        <v>183</v>
      </c>
      <c r="B205" s="33" t="s">
        <v>184</v>
      </c>
      <c r="C205" s="12">
        <v>675.534</v>
      </c>
      <c r="D205" s="12">
        <v>605.771</v>
      </c>
      <c r="E205" s="19">
        <f t="shared" si="10"/>
        <v>-69.76300000000003</v>
      </c>
      <c r="F205" s="210">
        <f>SUM(D205/C205*100)</f>
        <v>89.67291061589793</v>
      </c>
      <c r="G205" s="12"/>
      <c r="H205" s="12"/>
      <c r="I205" s="19"/>
      <c r="J205" s="210"/>
      <c r="L205" s="75"/>
    </row>
    <row r="206" spans="1:12" ht="37.5">
      <c r="A206" s="83" t="s">
        <v>185</v>
      </c>
      <c r="B206" s="29" t="s">
        <v>186</v>
      </c>
      <c r="C206" s="12">
        <v>18635.752</v>
      </c>
      <c r="D206" s="12">
        <v>18494.298</v>
      </c>
      <c r="E206" s="19">
        <f t="shared" si="10"/>
        <v>-141.45400000000154</v>
      </c>
      <c r="F206" s="210">
        <f>SUM(D206/C206*100)</f>
        <v>99.24095362505359</v>
      </c>
      <c r="G206" s="12"/>
      <c r="H206" s="12"/>
      <c r="I206" s="19"/>
      <c r="J206" s="210"/>
      <c r="L206" s="75"/>
    </row>
    <row r="207" spans="1:12" ht="18.75">
      <c r="A207" s="83" t="s">
        <v>187</v>
      </c>
      <c r="B207" s="29" t="s">
        <v>188</v>
      </c>
      <c r="C207" s="12"/>
      <c r="D207" s="12"/>
      <c r="E207" s="19"/>
      <c r="F207" s="210"/>
      <c r="G207" s="12"/>
      <c r="H207" s="12"/>
      <c r="I207" s="19"/>
      <c r="J207" s="210"/>
      <c r="L207" s="75"/>
    </row>
    <row r="208" spans="1:12" ht="38.25" thickBot="1">
      <c r="A208" s="84" t="s">
        <v>189</v>
      </c>
      <c r="B208" s="29" t="s">
        <v>190</v>
      </c>
      <c r="C208" s="12"/>
      <c r="D208" s="12">
        <v>25433.299</v>
      </c>
      <c r="E208" s="19"/>
      <c r="F208" s="210"/>
      <c r="G208" s="12">
        <v>16841.35</v>
      </c>
      <c r="H208" s="12">
        <v>54966.015</v>
      </c>
      <c r="I208" s="19">
        <f>SUM(H208-G208)</f>
        <v>38124.665</v>
      </c>
      <c r="J208" s="210" t="s">
        <v>327</v>
      </c>
      <c r="L208" s="75"/>
    </row>
    <row r="209" spans="1:12" ht="20.25">
      <c r="A209" s="144" t="s">
        <v>191</v>
      </c>
      <c r="B209" s="30" t="s">
        <v>192</v>
      </c>
      <c r="C209" s="17">
        <f>SUM(C210:C213)</f>
        <v>285.912</v>
      </c>
      <c r="D209" s="17">
        <f>SUM(D210:D213)</f>
        <v>234.668</v>
      </c>
      <c r="E209" s="24">
        <f>SUM(D209-C209)</f>
        <v>-51.24399999999997</v>
      </c>
      <c r="F209" s="209">
        <f>SUM(D209/C209*100)</f>
        <v>82.07700271412183</v>
      </c>
      <c r="G209" s="17">
        <f>SUM(G210:G213)</f>
        <v>2815.732</v>
      </c>
      <c r="H209" s="17">
        <f>SUM(H210:H213)</f>
        <v>28189.848</v>
      </c>
      <c r="I209" s="24">
        <f>SUM(H209-G209)</f>
        <v>25374.116</v>
      </c>
      <c r="J209" s="211" t="s">
        <v>461</v>
      </c>
      <c r="L209" s="75"/>
    </row>
    <row r="210" spans="1:12" ht="26.25" customHeight="1" thickBot="1">
      <c r="A210" s="83" t="s">
        <v>193</v>
      </c>
      <c r="B210" s="31" t="s">
        <v>194</v>
      </c>
      <c r="C210" s="16">
        <v>224</v>
      </c>
      <c r="D210" s="16">
        <v>209.668</v>
      </c>
      <c r="E210" s="19">
        <f>SUM(D210-C210)</f>
        <v>-14.331999999999994</v>
      </c>
      <c r="F210" s="210">
        <f>SUM(D210/C210*100)</f>
        <v>93.60178571428571</v>
      </c>
      <c r="G210" s="16">
        <v>371.771</v>
      </c>
      <c r="H210" s="16">
        <v>1517.198</v>
      </c>
      <c r="I210" s="19">
        <f>SUM(H210-G210)</f>
        <v>1145.4270000000001</v>
      </c>
      <c r="J210" s="210" t="s">
        <v>462</v>
      </c>
      <c r="L210" s="75"/>
    </row>
    <row r="211" spans="1:12" ht="18.75">
      <c r="A211" s="84" t="s">
        <v>270</v>
      </c>
      <c r="B211" s="29" t="s">
        <v>273</v>
      </c>
      <c r="C211" s="16">
        <v>42.219</v>
      </c>
      <c r="D211" s="16">
        <v>25</v>
      </c>
      <c r="E211" s="24">
        <f>SUM(D211-C211)</f>
        <v>-17.219</v>
      </c>
      <c r="F211" s="209">
        <f>SUM(D211/C211*100)</f>
        <v>59.21504535872474</v>
      </c>
      <c r="G211" s="12"/>
      <c r="H211" s="12"/>
      <c r="I211" s="24"/>
      <c r="J211" s="210"/>
      <c r="L211" s="75"/>
    </row>
    <row r="212" spans="1:12" ht="56.25">
      <c r="A212" s="84" t="s">
        <v>195</v>
      </c>
      <c r="B212" s="29" t="s">
        <v>196</v>
      </c>
      <c r="C212" s="12"/>
      <c r="D212" s="12"/>
      <c r="E212" s="19"/>
      <c r="F212" s="210"/>
      <c r="G212" s="12">
        <v>2443.961</v>
      </c>
      <c r="H212" s="12">
        <v>26672.65</v>
      </c>
      <c r="I212" s="19">
        <f>SUM(H212-G212)</f>
        <v>24228.689000000002</v>
      </c>
      <c r="J212" s="210" t="s">
        <v>332</v>
      </c>
      <c r="L212" s="75"/>
    </row>
    <row r="213" spans="1:12" ht="22.5" customHeight="1">
      <c r="A213" s="84" t="s">
        <v>264</v>
      </c>
      <c r="B213" s="146" t="s">
        <v>266</v>
      </c>
      <c r="C213" s="12">
        <v>19.693</v>
      </c>
      <c r="D213" s="12"/>
      <c r="E213" s="19">
        <f>SUM(D213-C213)</f>
        <v>-19.693</v>
      </c>
      <c r="F213" s="210"/>
      <c r="G213" s="12"/>
      <c r="H213" s="12"/>
      <c r="I213" s="19"/>
      <c r="J213" s="210"/>
      <c r="L213" s="75"/>
    </row>
    <row r="214" spans="1:12" ht="45" customHeight="1">
      <c r="A214" s="143" t="s">
        <v>294</v>
      </c>
      <c r="B214" s="42" t="s">
        <v>312</v>
      </c>
      <c r="C214" s="52">
        <f>SUM(C215)</f>
        <v>0</v>
      </c>
      <c r="D214" s="52">
        <f>SUM(D215)</f>
        <v>33.638</v>
      </c>
      <c r="E214" s="24">
        <f>SUM(D214-C214)</f>
        <v>33.638</v>
      </c>
      <c r="F214" s="208"/>
      <c r="G214" s="52"/>
      <c r="H214" s="52"/>
      <c r="I214" s="24"/>
      <c r="J214" s="212"/>
      <c r="L214" s="75"/>
    </row>
    <row r="215" spans="1:12" ht="19.5" thickBot="1">
      <c r="A215" s="84" t="s">
        <v>295</v>
      </c>
      <c r="B215" s="29" t="s">
        <v>313</v>
      </c>
      <c r="C215" s="12"/>
      <c r="D215" s="12">
        <v>33.638</v>
      </c>
      <c r="E215" s="19">
        <f>SUM(D215-C215)</f>
        <v>33.638</v>
      </c>
      <c r="F215" s="193"/>
      <c r="G215" s="12"/>
      <c r="H215" s="12"/>
      <c r="I215" s="19"/>
      <c r="J215" s="194"/>
      <c r="L215" s="75"/>
    </row>
    <row r="216" spans="1:12" ht="37.5">
      <c r="A216" s="147" t="s">
        <v>197</v>
      </c>
      <c r="B216" s="44" t="s">
        <v>198</v>
      </c>
      <c r="C216" s="17">
        <f>C217+C218</f>
        <v>5664.934</v>
      </c>
      <c r="D216" s="17">
        <f>D217+D218</f>
        <v>3851.37</v>
      </c>
      <c r="E216" s="24">
        <f t="shared" si="10"/>
        <v>-1813.5640000000003</v>
      </c>
      <c r="F216" s="209">
        <f>SUM(D216/C216*100)</f>
        <v>67.98614070349275</v>
      </c>
      <c r="G216" s="17">
        <f>G217+G218</f>
        <v>103.057</v>
      </c>
      <c r="H216" s="17">
        <f>H217+H218</f>
        <v>0.084</v>
      </c>
      <c r="I216" s="24">
        <f>SUM(H216-G216)</f>
        <v>-102.973</v>
      </c>
      <c r="J216" s="211">
        <f>H216/G216*100</f>
        <v>0.08150829152798937</v>
      </c>
      <c r="L216" s="75"/>
    </row>
    <row r="217" spans="1:12" ht="37.5">
      <c r="A217" s="84" t="s">
        <v>199</v>
      </c>
      <c r="B217" s="29" t="s">
        <v>200</v>
      </c>
      <c r="C217" s="16">
        <v>5664.934</v>
      </c>
      <c r="D217" s="16">
        <v>3847.223</v>
      </c>
      <c r="E217" s="19">
        <f t="shared" si="10"/>
        <v>-1817.7110000000002</v>
      </c>
      <c r="F217" s="210">
        <f>SUM(D217/C217*100)</f>
        <v>67.91293596712688</v>
      </c>
      <c r="G217" s="16">
        <v>103.057</v>
      </c>
      <c r="H217" s="16"/>
      <c r="I217" s="19">
        <f>SUM(H217-G217)</f>
        <v>-103.057</v>
      </c>
      <c r="J217" s="210"/>
      <c r="L217" s="75"/>
    </row>
    <row r="218" spans="1:12" ht="18.75">
      <c r="A218" s="84" t="s">
        <v>201</v>
      </c>
      <c r="B218" s="29" t="s">
        <v>202</v>
      </c>
      <c r="C218" s="16"/>
      <c r="D218" s="16">
        <v>4.147</v>
      </c>
      <c r="E218" s="19">
        <f t="shared" si="10"/>
        <v>4.147</v>
      </c>
      <c r="F218" s="210"/>
      <c r="G218" s="16"/>
      <c r="H218" s="16">
        <v>0.084</v>
      </c>
      <c r="I218" s="19"/>
      <c r="J218" s="210"/>
      <c r="L218" s="75"/>
    </row>
    <row r="219" spans="1:12" ht="20.25">
      <c r="A219" s="144" t="s">
        <v>203</v>
      </c>
      <c r="B219" s="30" t="s">
        <v>2</v>
      </c>
      <c r="C219" s="17"/>
      <c r="D219" s="17"/>
      <c r="E219" s="24"/>
      <c r="F219" s="210"/>
      <c r="G219" s="17">
        <f>G220</f>
        <v>1406.222</v>
      </c>
      <c r="H219" s="17">
        <f>H220</f>
        <v>644.792</v>
      </c>
      <c r="I219" s="24">
        <f>SUM(H219-G219)</f>
        <v>-761.43</v>
      </c>
      <c r="J219" s="211">
        <f>H219/G219*100</f>
        <v>45.85278853552284</v>
      </c>
      <c r="L219" s="75"/>
    </row>
    <row r="220" spans="1:12" ht="19.5" thickBot="1">
      <c r="A220" s="84" t="s">
        <v>204</v>
      </c>
      <c r="B220" s="29" t="s">
        <v>205</v>
      </c>
      <c r="C220" s="16"/>
      <c r="D220" s="16"/>
      <c r="E220" s="24"/>
      <c r="F220" s="210"/>
      <c r="G220" s="16">
        <v>1406.222</v>
      </c>
      <c r="H220" s="16">
        <v>644.792</v>
      </c>
      <c r="I220" s="19">
        <f>SUM(H220-G220)</f>
        <v>-761.43</v>
      </c>
      <c r="J220" s="210">
        <f>H220/G220*100</f>
        <v>45.85278853552284</v>
      </c>
      <c r="L220" s="75"/>
    </row>
    <row r="221" spans="1:12" ht="20.25">
      <c r="A221" s="148" t="s">
        <v>206</v>
      </c>
      <c r="B221" s="45" t="s">
        <v>207</v>
      </c>
      <c r="C221" s="17">
        <f>SUM(C222:C227)</f>
        <v>1184.2</v>
      </c>
      <c r="D221" s="17">
        <f>SUM(D222:D227)</f>
        <v>796.194</v>
      </c>
      <c r="E221" s="24">
        <f t="shared" si="10"/>
        <v>-388.0060000000001</v>
      </c>
      <c r="F221" s="209">
        <f>SUM(D221/C221*100)</f>
        <v>67.23475764229015</v>
      </c>
      <c r="G221" s="17"/>
      <c r="H221" s="17">
        <f>SUM(H222:H227)</f>
        <v>758.905</v>
      </c>
      <c r="I221" s="24">
        <f>SUM(H221-G221)</f>
        <v>758.905</v>
      </c>
      <c r="J221" s="210"/>
      <c r="L221" s="75"/>
    </row>
    <row r="222" spans="1:12" ht="39.75" customHeight="1">
      <c r="A222" s="149" t="s">
        <v>286</v>
      </c>
      <c r="B222" s="41" t="s">
        <v>287</v>
      </c>
      <c r="C222" s="16">
        <v>469.747</v>
      </c>
      <c r="D222" s="16"/>
      <c r="E222" s="19">
        <f>SUM(D222-C222)</f>
        <v>-469.747</v>
      </c>
      <c r="F222" s="210"/>
      <c r="G222" s="16"/>
      <c r="H222" s="16"/>
      <c r="I222" s="19"/>
      <c r="J222" s="210"/>
      <c r="L222" s="75"/>
    </row>
    <row r="223" spans="1:12" ht="18.75">
      <c r="A223" s="84" t="s">
        <v>208</v>
      </c>
      <c r="B223" s="29" t="s">
        <v>113</v>
      </c>
      <c r="C223" s="16">
        <v>442.502</v>
      </c>
      <c r="D223" s="16">
        <v>505.39</v>
      </c>
      <c r="E223" s="19">
        <f t="shared" si="10"/>
        <v>62.88799999999998</v>
      </c>
      <c r="F223" s="210">
        <f>SUM(D223/C223*100)</f>
        <v>114.21191316649416</v>
      </c>
      <c r="G223" s="16"/>
      <c r="H223" s="16"/>
      <c r="I223" s="19"/>
      <c r="J223" s="210"/>
      <c r="L223" s="75"/>
    </row>
    <row r="224" spans="1:12" ht="42.75" customHeight="1">
      <c r="A224" s="84" t="s">
        <v>296</v>
      </c>
      <c r="B224" s="29" t="s">
        <v>314</v>
      </c>
      <c r="C224" s="16"/>
      <c r="D224" s="16"/>
      <c r="E224" s="19"/>
      <c r="F224" s="210"/>
      <c r="G224" s="16"/>
      <c r="H224" s="16">
        <v>758.905</v>
      </c>
      <c r="I224" s="19">
        <f>SUM(H224-G224)</f>
        <v>758.905</v>
      </c>
      <c r="J224" s="210"/>
      <c r="L224" s="75"/>
    </row>
    <row r="225" spans="1:12" ht="61.5" customHeight="1">
      <c r="A225" s="84" t="s">
        <v>249</v>
      </c>
      <c r="B225" s="29" t="s">
        <v>250</v>
      </c>
      <c r="C225" s="16">
        <v>7.515</v>
      </c>
      <c r="D225" s="16">
        <v>6.825</v>
      </c>
      <c r="E225" s="19">
        <f>SUM(D225-C225)</f>
        <v>-0.6899999999999995</v>
      </c>
      <c r="F225" s="210">
        <f>SUM(D225/C225*100)</f>
        <v>90.8183632734531</v>
      </c>
      <c r="G225" s="16"/>
      <c r="H225" s="16"/>
      <c r="I225" s="19"/>
      <c r="J225" s="210"/>
      <c r="L225" s="75"/>
    </row>
    <row r="226" spans="1:12" ht="62.25" customHeight="1">
      <c r="A226" s="84" t="s">
        <v>209</v>
      </c>
      <c r="B226" s="46" t="s">
        <v>210</v>
      </c>
      <c r="C226" s="16">
        <v>264.436</v>
      </c>
      <c r="D226" s="16">
        <v>283.979</v>
      </c>
      <c r="E226" s="16">
        <f>SUM(D226-C226)</f>
        <v>19.543000000000006</v>
      </c>
      <c r="F226" s="210">
        <f>SUM(D226/C226*100)</f>
        <v>107.39044608147151</v>
      </c>
      <c r="G226" s="16"/>
      <c r="H226" s="16"/>
      <c r="I226" s="16"/>
      <c r="J226" s="210"/>
      <c r="L226" s="75"/>
    </row>
    <row r="227" spans="1:12" ht="16.5" customHeight="1" thickBot="1">
      <c r="A227" s="85"/>
      <c r="B227" s="47"/>
      <c r="C227" s="18"/>
      <c r="D227" s="18"/>
      <c r="E227" s="25"/>
      <c r="F227" s="210"/>
      <c r="G227" s="18"/>
      <c r="H227" s="18"/>
      <c r="I227" s="26"/>
      <c r="J227" s="210"/>
      <c r="L227" s="75"/>
    </row>
    <row r="228" spans="1:12" ht="21" thickBot="1">
      <c r="A228" s="48"/>
      <c r="B228" s="49" t="s">
        <v>259</v>
      </c>
      <c r="C228" s="53">
        <f>C93+C95+C97+C112+C121+C167+C181+C187+C196+C200+C202+C209+C216+C219+C221</f>
        <v>1083015.506</v>
      </c>
      <c r="D228" s="53">
        <f>D93+D95+D97+D112+D121+D167+D181+D187+D196+D200+D202+D209+D216+D219+D221+D214</f>
        <v>1282457.5270000002</v>
      </c>
      <c r="E228" s="54">
        <f t="shared" si="10"/>
        <v>199442.02100000018</v>
      </c>
      <c r="F228" s="209">
        <f>SUM(D228/C228*100)</f>
        <v>118.41543541113437</v>
      </c>
      <c r="G228" s="53">
        <f>G93+G95+G97+G112+G121+G167+G181+G187+G196+G200+G202+G209+G216+G219+G221</f>
        <v>94582.68400000001</v>
      </c>
      <c r="H228" s="53">
        <f>H93+H95+H97+H112+H121+H167+H181+H187+H196+H200+H202+H209+H216+H219+H221+H214</f>
        <v>243418.40699999998</v>
      </c>
      <c r="I228" s="54">
        <f>SUM(H228-G228)</f>
        <v>148835.72299999997</v>
      </c>
      <c r="J228" s="211" t="s">
        <v>333</v>
      </c>
      <c r="L228" s="75"/>
    </row>
    <row r="229" spans="1:12" ht="20.25">
      <c r="A229" s="76"/>
      <c r="B229" s="77" t="s">
        <v>211</v>
      </c>
      <c r="C229" s="78">
        <f>SUM(C231:C233)</f>
        <v>21347.295</v>
      </c>
      <c r="D229" s="78">
        <f>SUM(D230:D233)</f>
        <v>32645.969</v>
      </c>
      <c r="E229" s="79">
        <f t="shared" si="10"/>
        <v>11298.674000000003</v>
      </c>
      <c r="F229" s="209" t="s">
        <v>443</v>
      </c>
      <c r="G229" s="78">
        <f>SUM(G231:G233)</f>
        <v>0</v>
      </c>
      <c r="H229" s="78">
        <f>SUM(H231:H233)</f>
        <v>1318</v>
      </c>
      <c r="I229" s="79">
        <f>SUM(H229-G229)</f>
        <v>1318</v>
      </c>
      <c r="J229" s="210"/>
      <c r="L229" s="75"/>
    </row>
    <row r="230" spans="1:12" ht="18.75">
      <c r="A230" s="83" t="s">
        <v>297</v>
      </c>
      <c r="B230" s="105" t="s">
        <v>315</v>
      </c>
      <c r="C230" s="80"/>
      <c r="D230" s="82">
        <v>13814</v>
      </c>
      <c r="E230" s="16">
        <f>SUM(D230-C230)</f>
        <v>13814</v>
      </c>
      <c r="F230" s="210"/>
      <c r="G230" s="82"/>
      <c r="H230" s="82"/>
      <c r="I230" s="16"/>
      <c r="J230" s="210"/>
      <c r="L230" s="75"/>
    </row>
    <row r="231" spans="1:12" ht="65.25" customHeight="1">
      <c r="A231" s="84" t="s">
        <v>212</v>
      </c>
      <c r="B231" s="81" t="s">
        <v>226</v>
      </c>
      <c r="C231" s="16">
        <v>21347.295</v>
      </c>
      <c r="D231" s="16"/>
      <c r="E231" s="16">
        <f t="shared" si="10"/>
        <v>-21347.295</v>
      </c>
      <c r="F231" s="210"/>
      <c r="G231" s="16"/>
      <c r="H231" s="16"/>
      <c r="I231" s="16"/>
      <c r="J231" s="210"/>
      <c r="L231" s="75"/>
    </row>
    <row r="232" spans="1:12" ht="42.75" customHeight="1">
      <c r="A232" s="85" t="s">
        <v>253</v>
      </c>
      <c r="B232" s="50" t="s">
        <v>254</v>
      </c>
      <c r="C232" s="18"/>
      <c r="D232" s="18"/>
      <c r="E232" s="19"/>
      <c r="F232" s="210"/>
      <c r="G232" s="18"/>
      <c r="H232" s="73">
        <v>1318</v>
      </c>
      <c r="I232" s="19">
        <f>SUM(H232-G232)</f>
        <v>1318</v>
      </c>
      <c r="J232" s="210"/>
      <c r="L232" s="75"/>
    </row>
    <row r="233" spans="1:12" ht="25.5" customHeight="1" thickBot="1">
      <c r="A233" s="85" t="s">
        <v>255</v>
      </c>
      <c r="B233" s="50" t="s">
        <v>256</v>
      </c>
      <c r="C233" s="18"/>
      <c r="D233" s="18">
        <v>18831.969</v>
      </c>
      <c r="E233" s="18">
        <f>SUM(D233-C233)</f>
        <v>18831.969</v>
      </c>
      <c r="F233" s="210"/>
      <c r="G233" s="73"/>
      <c r="H233" s="73"/>
      <c r="I233" s="18"/>
      <c r="J233" s="210"/>
      <c r="L233" s="75"/>
    </row>
    <row r="234" spans="1:12" ht="25.5" customHeight="1" thickBot="1">
      <c r="A234" s="109"/>
      <c r="B234" s="110" t="s">
        <v>261</v>
      </c>
      <c r="C234" s="111">
        <f>C228+C229</f>
        <v>1104362.801</v>
      </c>
      <c r="D234" s="111">
        <f>D228+D229</f>
        <v>1315103.4960000003</v>
      </c>
      <c r="E234" s="112">
        <f>SUM(D234-C234)</f>
        <v>210740.6950000003</v>
      </c>
      <c r="F234" s="209">
        <f>SUM(D234/C234*100)</f>
        <v>119.0825600798193</v>
      </c>
      <c r="G234" s="111">
        <f>G228+G229</f>
        <v>94582.68400000001</v>
      </c>
      <c r="H234" s="111">
        <f>H228+H229</f>
        <v>244736.40699999998</v>
      </c>
      <c r="I234" s="112">
        <f>SUM(H234-G234)</f>
        <v>150153.72299999997</v>
      </c>
      <c r="J234" s="211" t="s">
        <v>333</v>
      </c>
      <c r="L234" s="75"/>
    </row>
    <row r="235" spans="1:12" ht="22.5" customHeight="1" thickBot="1">
      <c r="A235" s="113"/>
      <c r="B235" s="114" t="s">
        <v>260</v>
      </c>
      <c r="C235" s="115">
        <f>SUM(C236:C237)</f>
        <v>4145.445</v>
      </c>
      <c r="D235" s="115">
        <f>SUM(D236:D237)</f>
        <v>11186.092</v>
      </c>
      <c r="E235" s="115">
        <f>SUM(D235-C235)</f>
        <v>7040.647000000001</v>
      </c>
      <c r="F235" s="209" t="s">
        <v>450</v>
      </c>
      <c r="G235" s="115">
        <f>SUM(G236:G237)</f>
        <v>-413.19899999999996</v>
      </c>
      <c r="H235" s="115">
        <f>SUM(H236:H237)</f>
        <v>1066.0929999999998</v>
      </c>
      <c r="I235" s="115">
        <f>SUM(H235-G235)</f>
        <v>1479.292</v>
      </c>
      <c r="J235" s="211"/>
      <c r="L235" s="75"/>
    </row>
    <row r="236" spans="1:12" ht="42.75" customHeight="1">
      <c r="A236" s="86" t="s">
        <v>214</v>
      </c>
      <c r="B236" s="87" t="s">
        <v>216</v>
      </c>
      <c r="C236" s="19">
        <v>4145.445</v>
      </c>
      <c r="D236" s="19">
        <v>11186.092</v>
      </c>
      <c r="E236" s="19">
        <f>SUM(D236-C236)</f>
        <v>7040.647000000001</v>
      </c>
      <c r="F236" s="210" t="s">
        <v>450</v>
      </c>
      <c r="G236" s="19">
        <v>68.703</v>
      </c>
      <c r="H236" s="19">
        <v>1957.802</v>
      </c>
      <c r="I236" s="19">
        <f>SUM(H236-G236)</f>
        <v>1889.099</v>
      </c>
      <c r="J236" s="210" t="s">
        <v>429</v>
      </c>
      <c r="L236" s="75"/>
    </row>
    <row r="237" spans="1:12" ht="42.75" customHeight="1" thickBot="1">
      <c r="A237" s="85" t="s">
        <v>215</v>
      </c>
      <c r="B237" s="22" t="s">
        <v>217</v>
      </c>
      <c r="C237" s="18"/>
      <c r="D237" s="18"/>
      <c r="E237" s="18"/>
      <c r="F237" s="195"/>
      <c r="G237" s="18">
        <v>-481.902</v>
      </c>
      <c r="H237" s="18">
        <v>-891.709</v>
      </c>
      <c r="I237" s="18">
        <f>SUM(H237-G237)</f>
        <v>-409.80699999999996</v>
      </c>
      <c r="J237" s="210" t="s">
        <v>452</v>
      </c>
      <c r="L237" s="75"/>
    </row>
    <row r="238" spans="1:12" ht="20.25">
      <c r="A238" s="119"/>
      <c r="B238" s="110" t="s">
        <v>225</v>
      </c>
      <c r="C238" s="111">
        <f>C234+C235</f>
        <v>1108508.246</v>
      </c>
      <c r="D238" s="111">
        <f>D234+D235</f>
        <v>1326289.5880000002</v>
      </c>
      <c r="E238" s="112">
        <f>SUM(D238-C238)</f>
        <v>217781.34200000018</v>
      </c>
      <c r="F238" s="209">
        <f>SUM(D238/C238*100)</f>
        <v>119.64634388475268</v>
      </c>
      <c r="G238" s="111">
        <f>G234+G235</f>
        <v>94169.48500000002</v>
      </c>
      <c r="H238" s="111">
        <f>H234+H235</f>
        <v>245802.49999999997</v>
      </c>
      <c r="I238" s="112">
        <f>SUM(H238-G238)</f>
        <v>151633.01499999996</v>
      </c>
      <c r="J238" s="211" t="s">
        <v>333</v>
      </c>
      <c r="L238" s="75"/>
    </row>
    <row r="239" spans="1:12" ht="21" thickBot="1">
      <c r="A239" s="120"/>
      <c r="B239" s="121" t="s">
        <v>298</v>
      </c>
      <c r="C239" s="122"/>
      <c r="D239" s="122"/>
      <c r="E239" s="123"/>
      <c r="F239" s="124"/>
      <c r="G239" s="125"/>
      <c r="H239" s="125"/>
      <c r="I239" s="123"/>
      <c r="J239" s="210"/>
      <c r="L239" s="58"/>
    </row>
    <row r="240" spans="1:12" ht="21" thickBot="1">
      <c r="A240" s="150"/>
      <c r="B240" s="116" t="s">
        <v>299</v>
      </c>
      <c r="C240" s="117">
        <v>22950.329</v>
      </c>
      <c r="D240" s="117">
        <v>356779.442</v>
      </c>
      <c r="E240" s="91">
        <f>SUM(D240-C240)</f>
        <v>333829.11299999995</v>
      </c>
      <c r="F240" s="209" t="s">
        <v>318</v>
      </c>
      <c r="G240" s="118">
        <v>67175.57</v>
      </c>
      <c r="H240" s="117">
        <v>-185541.059</v>
      </c>
      <c r="I240" s="91">
        <f>SUM(H240-G240)</f>
        <v>-252716.62900000002</v>
      </c>
      <c r="J240" s="211"/>
      <c r="L240" s="58"/>
    </row>
    <row r="241" spans="1:12" ht="20.25">
      <c r="A241" s="151">
        <v>200000</v>
      </c>
      <c r="B241" s="90" t="s">
        <v>300</v>
      </c>
      <c r="C241" s="92">
        <v>-22950.329</v>
      </c>
      <c r="D241" s="92">
        <v>-356779.442</v>
      </c>
      <c r="E241" s="89">
        <f>SUM(D241-C241)</f>
        <v>-333829.11299999995</v>
      </c>
      <c r="F241" s="209" t="s">
        <v>318</v>
      </c>
      <c r="G241" s="106">
        <v>-67175.57</v>
      </c>
      <c r="H241" s="88">
        <v>185541.059</v>
      </c>
      <c r="I241" s="89">
        <f>SUM(H241-G241)</f>
        <v>252716.62900000002</v>
      </c>
      <c r="J241" s="211"/>
      <c r="L241" s="58"/>
    </row>
    <row r="242" spans="1:10" ht="40.5">
      <c r="A242" s="152">
        <v>203400</v>
      </c>
      <c r="B242" s="94" t="s">
        <v>301</v>
      </c>
      <c r="C242" s="93"/>
      <c r="D242" s="93"/>
      <c r="E242" s="196"/>
      <c r="F242" s="210"/>
      <c r="G242" s="107"/>
      <c r="H242" s="95"/>
      <c r="I242" s="100"/>
      <c r="J242" s="210"/>
    </row>
    <row r="243" spans="1:10" ht="40.5">
      <c r="A243" s="153">
        <v>205000</v>
      </c>
      <c r="B243" s="98" t="s">
        <v>302</v>
      </c>
      <c r="C243" s="99">
        <v>-10902.621</v>
      </c>
      <c r="D243" s="99">
        <v>-2114.959</v>
      </c>
      <c r="E243" s="196">
        <f>SUM(D243-C243)</f>
        <v>8787.662</v>
      </c>
      <c r="F243" s="210">
        <f>SUM(D243/C243*100)</f>
        <v>19.39862900856592</v>
      </c>
      <c r="G243" s="108">
        <v>-10073.143</v>
      </c>
      <c r="H243" s="97">
        <v>-17543.793</v>
      </c>
      <c r="I243" s="100">
        <f>SUM(H243-G243)</f>
        <v>-7470.6500000000015</v>
      </c>
      <c r="J243" s="210" t="s">
        <v>440</v>
      </c>
    </row>
    <row r="244" spans="1:10" ht="21" thickBot="1">
      <c r="A244" s="154">
        <v>208000</v>
      </c>
      <c r="B244" s="126" t="s">
        <v>303</v>
      </c>
      <c r="C244" s="127">
        <v>-12047.708</v>
      </c>
      <c r="D244" s="96">
        <v>-354664.482</v>
      </c>
      <c r="E244" s="197">
        <f>SUM(D244-C244)</f>
        <v>-342616.77400000003</v>
      </c>
      <c r="F244" s="210" t="s">
        <v>319</v>
      </c>
      <c r="G244" s="127">
        <v>-57102.428</v>
      </c>
      <c r="H244" s="128">
        <v>203084.852</v>
      </c>
      <c r="I244" s="96">
        <f>SUM(H244-G244)</f>
        <v>260187.28000000003</v>
      </c>
      <c r="J244" s="210"/>
    </row>
    <row r="245" spans="1:10" ht="41.25" thickBot="1">
      <c r="A245" s="129">
        <v>900230</v>
      </c>
      <c r="B245" s="130" t="s">
        <v>304</v>
      </c>
      <c r="C245" s="131">
        <v>-22950.329</v>
      </c>
      <c r="D245" s="131">
        <v>-356779.442</v>
      </c>
      <c r="E245" s="132">
        <f>SUM(D245-C245)</f>
        <v>-333829.11299999995</v>
      </c>
      <c r="F245" s="209" t="s">
        <v>318</v>
      </c>
      <c r="G245" s="133">
        <v>-67175.57</v>
      </c>
      <c r="H245" s="131">
        <v>185541.059</v>
      </c>
      <c r="I245" s="132">
        <f>SUM(H245-G245)</f>
        <v>252716.62900000002</v>
      </c>
      <c r="J245" s="210"/>
    </row>
    <row r="246" spans="1:10" ht="21" thickBot="1">
      <c r="A246" s="155" t="s">
        <v>305</v>
      </c>
      <c r="B246" s="134"/>
      <c r="C246" s="134"/>
      <c r="D246" s="134"/>
      <c r="E246" s="134"/>
      <c r="F246" s="135"/>
      <c r="G246" s="134"/>
      <c r="H246" s="134"/>
      <c r="I246" s="134"/>
      <c r="J246" s="156"/>
    </row>
    <row r="247" spans="1:10" s="58" customFormat="1" ht="75.75" customHeight="1" thickBot="1">
      <c r="A247" s="217" t="s">
        <v>3</v>
      </c>
      <c r="B247" s="213" t="s">
        <v>306</v>
      </c>
      <c r="C247" s="213" t="s">
        <v>317</v>
      </c>
      <c r="D247" s="213" t="s">
        <v>316</v>
      </c>
      <c r="E247" s="215" t="s">
        <v>5</v>
      </c>
      <c r="F247" s="219"/>
      <c r="G247" s="213" t="s">
        <v>317</v>
      </c>
      <c r="H247" s="213" t="s">
        <v>316</v>
      </c>
      <c r="I247" s="215" t="s">
        <v>5</v>
      </c>
      <c r="J247" s="216"/>
    </row>
    <row r="248" spans="1:10" s="58" customFormat="1" ht="19.5" thickBot="1">
      <c r="A248" s="218"/>
      <c r="B248" s="214"/>
      <c r="C248" s="214"/>
      <c r="D248" s="214"/>
      <c r="E248" s="136" t="s">
        <v>307</v>
      </c>
      <c r="F248" s="201" t="s">
        <v>308</v>
      </c>
      <c r="G248" s="214"/>
      <c r="H248" s="214"/>
      <c r="I248" s="136" t="s">
        <v>307</v>
      </c>
      <c r="J248" s="157" t="s">
        <v>308</v>
      </c>
    </row>
    <row r="249" spans="1:10" s="58" customFormat="1" ht="20.25">
      <c r="A249" s="158">
        <v>400000</v>
      </c>
      <c r="B249" s="104" t="s">
        <v>309</v>
      </c>
      <c r="C249" s="199">
        <v>107167.6</v>
      </c>
      <c r="D249" s="200">
        <v>81646.317</v>
      </c>
      <c r="E249" s="103">
        <f>SUM(D249-C249)</f>
        <v>-25521.28300000001</v>
      </c>
      <c r="F249" s="209">
        <f>SUM(D249/C249*100)</f>
        <v>76.18563539726559</v>
      </c>
      <c r="G249" s="102"/>
      <c r="H249" s="102"/>
      <c r="I249" s="103"/>
      <c r="J249" s="138"/>
    </row>
    <row r="250" spans="1:10" ht="41.25" thickBot="1">
      <c r="A250" s="159">
        <v>420000</v>
      </c>
      <c r="B250" s="160" t="s">
        <v>310</v>
      </c>
      <c r="C250" s="161">
        <v>107167.6</v>
      </c>
      <c r="D250" s="162">
        <v>81646.317</v>
      </c>
      <c r="E250" s="163">
        <f>SUM(D250-C250)</f>
        <v>-25521.28300000001</v>
      </c>
      <c r="F250" s="210">
        <f>SUM(D250/C250*100)</f>
        <v>76.18563539726559</v>
      </c>
      <c r="G250" s="164"/>
      <c r="H250" s="164"/>
      <c r="I250" s="163"/>
      <c r="J250" s="165"/>
    </row>
  </sheetData>
  <sheetProtection/>
  <autoFilter ref="A8:L250"/>
  <mergeCells count="22">
    <mergeCell ref="E6:F6"/>
    <mergeCell ref="A9:J9"/>
    <mergeCell ref="A91:J91"/>
    <mergeCell ref="A125:A126"/>
    <mergeCell ref="A2:J2"/>
    <mergeCell ref="A5:A7"/>
    <mergeCell ref="B5:B7"/>
    <mergeCell ref="C5:F5"/>
    <mergeCell ref="G5:J5"/>
    <mergeCell ref="D6:D7"/>
    <mergeCell ref="C6:C7"/>
    <mergeCell ref="G6:G7"/>
    <mergeCell ref="H6:H7"/>
    <mergeCell ref="I6:J6"/>
    <mergeCell ref="H247:H248"/>
    <mergeCell ref="I247:J247"/>
    <mergeCell ref="A247:A248"/>
    <mergeCell ref="B247:B248"/>
    <mergeCell ref="C247:C248"/>
    <mergeCell ref="D247:D248"/>
    <mergeCell ref="E247:F247"/>
    <mergeCell ref="G247:G248"/>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2015-11-06T11:44:41Z</cp:lastPrinted>
  <dcterms:created xsi:type="dcterms:W3CDTF">2001-02-08T10:51:36Z</dcterms:created>
  <dcterms:modified xsi:type="dcterms:W3CDTF">2015-11-09T07:23:56Z</dcterms:modified>
  <cp:category/>
  <cp:version/>
  <cp:contentType/>
  <cp:contentStatus/>
</cp:coreProperties>
</file>