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2A0A5548_2EEF_4469_A03C_FA481083CE33_.wvu.FilterData" localSheetId="0" hidden="1">'общее'!$A$4:$J$8</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'общее'!$A$1:$J$187</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'общее'!$A$1:$L$187</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2ED8D21_2CD3_4BA8_852A_5DAB8D82BDD7_.wvu.FilterData" localSheetId="0" hidden="1">'общее'!$A$4:$J$8</definedName>
    <definedName name="Z_92ED8D21_2CD3_4BA8_852A_5DAB8D82BDD7_.wvu.PrintArea" localSheetId="0" hidden="1">'общее'!$A$1:$J$187</definedName>
    <definedName name="Z_92ED8D21_2CD3_4BA8_852A_5DAB8D82BDD7_.wvu.PrintTitles" localSheetId="0" hidden="1">'общее'!$8:$8</definedName>
    <definedName name="Z_95A7493F_2B11_406A_BB91_458FD9DC3BAE_.wvu.FilterData" localSheetId="0" hidden="1">'общее'!$A$4:$J$8</definedName>
    <definedName name="Z_95A7493F_2B11_406A_BB91_458FD9DC3BAE_.wvu.PrintArea" localSheetId="0" hidden="1">'общее'!$A$1:$J$187</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Area" localSheetId="0" hidden="1">'общее'!$A$1:$J$187</definedName>
    <definedName name="Z_966D3932_E429_4C59_AC55_697D9EEA620A_.wvu.PrintTitles" localSheetId="0" hidden="1">'общее'!$8:$8</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'общее'!$A$1:$J$187</definedName>
    <definedName name="Z_CFD58EC5_F475_4F0C_8822_861C497EA100_.wvu.PrintTitles" localSheetId="0" hidden="1">'общее'!$8:$8</definedName>
    <definedName name="Z_D99C893A_0D9F_4F69_B1E5_4BCEB72F4291_.wvu.FilterData" localSheetId="0" hidden="1">'общее'!$A$4:$J$8</definedName>
    <definedName name="Z_DD10D4B1_8DC8_42EC_BEA8_E489924E3D0E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 name="_xlnm.Print_Area" localSheetId="0">'общее'!$A$1:$J$187</definedName>
  </definedNames>
  <calcPr fullCalcOnLoad="1"/>
</workbook>
</file>

<file path=xl/sharedStrings.xml><?xml version="1.0" encoding="utf-8"?>
<sst xmlns="http://schemas.openxmlformats.org/spreadsheetml/2006/main" count="320" uniqueCount="314">
  <si>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</si>
  <si>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</si>
  <si>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</si>
  <si>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</si>
  <si>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</si>
  <si>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</si>
  <si>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 xml:space="preserve">відхилення, (%) </t>
  </si>
  <si>
    <t>відхилення,  тис.грн.</t>
  </si>
  <si>
    <t>Податкові надходження</t>
  </si>
  <si>
    <t>Податки на доходи, податки на прибуток, податки на збільшення ринкової вартості</t>
  </si>
  <si>
    <t>Податки на власність</t>
  </si>
  <si>
    <t>Плата за землю</t>
  </si>
  <si>
    <t>Місцеві податки і збори</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</si>
  <si>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</si>
  <si>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</si>
  <si>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</si>
  <si>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</si>
  <si>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</si>
  <si>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</si>
  <si>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</si>
  <si>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</si>
  <si>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</si>
  <si>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</si>
  <si>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</si>
  <si>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</si>
  <si>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</si>
  <si>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</si>
  <si>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</si>
  <si>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</si>
  <si>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</si>
  <si>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</si>
  <si>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</si>
  <si>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</si>
  <si>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</si>
  <si>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</si>
  <si>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</si>
  <si>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</si>
  <si>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</si>
  <si>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</si>
  <si>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</si>
  <si>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</si>
  <si>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</si>
  <si>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</si>
  <si>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</si>
  <si>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</si>
  <si>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</si>
  <si>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</si>
  <si>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</si>
  <si>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</si>
  <si>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</si>
  <si>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</si>
  <si>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</si>
  <si>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</si>
  <si>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</si>
  <si>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</si>
  <si>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</si>
  <si>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</si>
  <si>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</si>
  <si>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</si>
  <si>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</si>
  <si>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</si>
  <si>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</si>
  <si>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</si>
  <si>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</si>
  <si>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</si>
  <si>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</si>
  <si>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</si>
  <si>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</si>
  <si>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</si>
  <si>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</si>
  <si>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</si>
  <si>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</si>
  <si>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</si>
  <si>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</si>
  <si>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</si>
  <si>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</si>
  <si>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</si>
  <si>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</si>
  <si>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</si>
  <si>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</si>
  <si>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</si>
  <si>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</si>
  <si>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</si>
  <si>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</si>
  <si>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</si>
  <si>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</si>
  <si>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</si>
  <si>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</si>
  <si>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</si>
  <si>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</si>
  <si>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</si>
  <si>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</si>
  <si>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</si>
  <si>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</si>
  <si>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</si>
  <si>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</si>
  <si>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</si>
  <si>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</si>
  <si>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</si>
  <si>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</si>
  <si>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</si>
  <si>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</si>
  <si>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</si>
  <si>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</si>
  <si>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</si>
  <si>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</si>
  <si>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</si>
  <si>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</si>
  <si>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</si>
  <si>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</si>
  <si>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</si>
  <si>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</si>
  <si>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090700</t>
  </si>
  <si>
    <t>091101</t>
  </si>
  <si>
    <t>Утримання центрiв соцiальних служб для сім`ї, дітей   та молоді</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</si>
  <si>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</si>
  <si>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</si>
  <si>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</si>
  <si>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</si>
  <si>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</si>
  <si>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</si>
  <si>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</si>
  <si>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</si>
  <si>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</si>
  <si>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</si>
  <si>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</si>
  <si>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</si>
  <si>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</si>
  <si>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</si>
  <si>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</si>
  <si>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</si>
  <si>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</si>
  <si>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</si>
  <si>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</si>
  <si>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</si>
  <si>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</si>
  <si>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</si>
  <si>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</si>
  <si>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</si>
  <si>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</si>
  <si>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</si>
  <si>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</si>
  <si>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</si>
  <si>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</si>
  <si>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100201</t>
  </si>
  <si>
    <t>Теплові мережі </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</si>
  <si>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</si>
  <si>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</si>
  <si>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</si>
  <si>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</si>
  <si>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</si>
  <si>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</si>
  <si>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</si>
  <si>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</si>
  <si>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</si>
  <si>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</si>
  <si>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</si>
  <si>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</si>
  <si>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</si>
  <si>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</si>
  <si>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</si>
  <si>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</si>
  <si>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</si>
  <si>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</si>
  <si>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</si>
  <si>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</si>
  <si>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</si>
  <si>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</si>
  <si>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</si>
  <si>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</si>
  <si>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</si>
  <si>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</si>
  <si>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</si>
  <si>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</si>
  <si>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</si>
  <si>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</si>
  <si>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</si>
  <si>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</si>
  <si>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</si>
  <si>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</si>
  <si>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</si>
  <si>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</si>
  <si>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</si>
  <si>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</si>
  <si>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</si>
  <si>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</si>
  <si>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</si>
  <si>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</si>
  <si>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</si>
  <si>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</si>
  <si>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</si>
  <si>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</si>
  <si>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</si>
  <si>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</si>
  <si>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</si>
  <si>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</si>
  <si>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</si>
  <si>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</si>
  <si>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</si>
  <si>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</si>
  <si>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</si>
  <si>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</si>
  <si>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</si>
  <si>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</si>
  <si>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</si>
  <si>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</si>
  <si>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</si>
  <si>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</si>
  <si>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</si>
  <si>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</si>
  <si>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</si>
  <si>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</si>
  <si>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</si>
  <si>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</si>
  <si>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</si>
  <si>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</si>
  <si>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</si>
  <si>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</si>
  <si>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</si>
  <si>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</si>
  <si>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</si>
  <si>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</si>
  <si>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</si>
  <si>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</si>
  <si>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</si>
  <si>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</si>
  <si>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</si>
  <si>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</si>
  <si>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</si>
  <si>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</si>
  <si>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</si>
  <si>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</si>
  <si>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</si>
  <si>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</si>
  <si>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доходи фізичних осіб</t>
  </si>
  <si>
    <t>Податок на прибуток підприємств та фінансових  установ  комунальної власності</t>
  </si>
  <si>
    <t xml:space="preserve">Податок з власників транспортних засобів та інших самохідних машин і механізмів  </t>
  </si>
  <si>
    <t>Збір за першу реєстрацію транспортного засобу</t>
  </si>
  <si>
    <t xml:space="preserve">Збори  та плата за спеціальне використання природних ресурсів </t>
  </si>
  <si>
    <t>Збір за провадження деяких видів підприємницької діяльності</t>
  </si>
  <si>
    <t>Збір за провадження торговельної діяльності нафтопродуктами, скрапленим та стиснутим газом на стаціонарних , малогабаритних і пересувних автозаправних станціях, заправних пунктах</t>
  </si>
  <si>
    <t xml:space="preserve">Єдиний податок </t>
  </si>
  <si>
    <t>Інші податки та збори</t>
  </si>
  <si>
    <t>Екологічний податок</t>
  </si>
  <si>
    <t>Надходження від орендної плати за користування цілосним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</si>
  <si>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</si>
  <si>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</si>
  <si>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</si>
  <si>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</si>
  <si>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</si>
  <si>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</si>
  <si>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</si>
  <si>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</si>
  <si>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</si>
  <si>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</si>
  <si>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</si>
  <si>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</si>
  <si>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</si>
  <si>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</si>
  <si>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Утримання закладів, що надають соціальні послуги дітям, які опинились в складних життєвих обставинах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</si>
  <si>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</si>
  <si>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</si>
  <si>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</si>
  <si>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</si>
  <si>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090205</t>
  </si>
  <si>
    <t>090208</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</si>
  <si>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</si>
  <si>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</si>
  <si>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</si>
  <si>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</si>
  <si>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250380</t>
  </si>
  <si>
    <t>Інші субвенції</t>
  </si>
  <si>
    <t>РАЗОМ ДОХОДІВ</t>
  </si>
  <si>
    <t>ВСЬОГО ДОХОДІВ</t>
  </si>
  <si>
    <t xml:space="preserve">РАЗОМ ВИДАТКИ </t>
  </si>
  <si>
    <t xml:space="preserve"> КРЕДИТУВАННЯ </t>
  </si>
  <si>
    <t xml:space="preserve">ВСЬОГО ВИДАТКІВ </t>
  </si>
  <si>
    <t>070807</t>
  </si>
  <si>
    <t>091108</t>
  </si>
  <si>
    <t>180410</t>
  </si>
  <si>
    <t>Надходження коштів від Державного фонду дорогоцінних металів і дорогоцінного каміння</t>
  </si>
  <si>
    <t xml:space="preserve">Надходження коштів пайової участі у розвитку інфраструктури населеного пункту </t>
  </si>
  <si>
    <t>Інші освітні програми</t>
  </si>
  <si>
    <t>Інші заходи, пов"язані з економічною діяльністю</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</si>
  <si>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</si>
  <si>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Реєстраційний збір за проведення державної реєстрації юридичних осіб та фізичних осіб-підприємців</t>
  </si>
  <si>
    <t>070601</t>
  </si>
  <si>
    <t>150202</t>
  </si>
  <si>
    <t>180404</t>
  </si>
  <si>
    <t>Вищі заклади освіти I та II рівнів акредитації </t>
  </si>
  <si>
    <t>Розробка схем та проектних рішень масового застосування </t>
  </si>
  <si>
    <t>Підтримка малого і середнього підприємництва </t>
  </si>
  <si>
    <t>Інформація про  виконання міського  бюджету міста Миколаєва за 9 місяців  2013 року (з динамікою змін порівняно з 9 місяців 2012 року)</t>
  </si>
  <si>
    <t xml:space="preserve">Виконано за            9 місяців 2012 року, тис.грн. </t>
  </si>
  <si>
    <t>Виконано за          9 місяців 2013 рік, тис.грн.</t>
  </si>
  <si>
    <t>Виконано за    9 місяців 2012 рік, тис.грн.</t>
  </si>
  <si>
    <t>Виконано за 9 місяців  2013 рік, тис.грн.</t>
  </si>
  <si>
    <t>Місцеві податки і збори,нараховані до 1 січня 2011 року</t>
  </si>
  <si>
    <t>Податок на нерухоме майно,відмінне від земельної ділянки</t>
  </si>
  <si>
    <t>Авансові внески з податку на прибуток підприємств та фінансових  установ  комунальної власності</t>
  </si>
  <si>
    <t>в 3,0 р.м.</t>
  </si>
  <si>
    <t>в 3,2 р.м.</t>
  </si>
  <si>
    <t>в 3,7 р.м.</t>
  </si>
  <si>
    <t>Частина чистого прибутку (доходу) комунальних унітарних підприємств та їх обєднань, що вилучається до відповідного місцевого бюджету</t>
  </si>
  <si>
    <t xml:space="preserve">Адміністративні збори та платежі, доходи від некомерційної господарської діяльності </t>
  </si>
  <si>
    <t>080800</t>
  </si>
  <si>
    <t>Центри первинної медичної (медико-санітарної) допомоги</t>
  </si>
  <si>
    <t>130113</t>
  </si>
  <si>
    <t>Централізовані бухгалтерії </t>
  </si>
  <si>
    <t>в 3,6 р.б.</t>
  </si>
  <si>
    <t>в 12,5 р.б.</t>
  </si>
  <si>
    <t>в 8,9 р.б.</t>
  </si>
  <si>
    <t>в 4 р.б.</t>
  </si>
  <si>
    <t>н.м.</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</si>
</sst>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65">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sz val="22"/>
      <name val="Times New Roman"/>
      <family val="1"/>
    </font>
    <font>
      <b/>
      <sz val="20"/>
      <name val="Times New Roman"/>
      <family val="1"/>
    </font>
    <font>
      <b/>
      <u val="single"/>
      <sz val="22"/>
      <color indexed="8"/>
      <name val="Times New Roman"/>
      <family val="1"/>
    </font>
    <font>
      <sz val="22"/>
      <color indexed="8"/>
      <name val="Times New Roman"/>
      <family val="1"/>
    </font>
    <font>
      <b/>
      <sz val="22"/>
      <name val="Times New Roman"/>
      <family val="1"/>
    </font>
    <font>
      <b/>
      <sz val="10"/>
      <name val="Arial Cyr"/>
      <family val="0"/>
    </font>
    <font>
      <sz val="18"/>
      <color indexed="8"/>
      <name val="Times New Roman"/>
      <family val="1"/>
    </font>
    <font>
      <b/>
      <sz val="16"/>
      <name val="Arial Cyr"/>
      <family val="0"/>
    </font>
    <font>
      <b/>
      <sz val="14"/>
      <name val="Arial Cyr"/>
      <family val="0"/>
    </font>
    <font>
      <b/>
      <sz val="11"/>
      <color indexed="8"/>
      <name val="Times New Roman"/>
      <family val="1"/>
    </font>
    <font>
      <sz val="11"/>
      <color indexed="8"/>
      <name val="Times New Roman"/>
      <family val="1"/>
    </font>
    <font>
      <b/>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medium"/>
      <top>
        <color indexed="63"/>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style="thin"/>
      <right style="thin"/>
      <top>
        <color indexed="63"/>
      </top>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6" fillId="0" borderId="0">
      <alignment/>
      <protection/>
    </xf>
    <xf numFmtId="0" fontId="3"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17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xf>
    <xf numFmtId="0" fontId="10" fillId="0" borderId="10" xfId="0" applyNumberFormat="1" applyFont="1" applyFill="1" applyBorder="1" applyAlignment="1">
      <alignment vertical="top" wrapText="1"/>
    </xf>
    <xf numFmtId="0" fontId="5" fillId="0" borderId="11" xfId="0" applyFont="1" applyBorder="1" applyAlignment="1">
      <alignment/>
    </xf>
    <xf numFmtId="0" fontId="11" fillId="0" borderId="12" xfId="0" applyFont="1" applyBorder="1" applyAlignment="1">
      <alignment horizontal="center" vertical="center"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9" fontId="11" fillId="0" borderId="13" xfId="58" applyFont="1" applyBorder="1" applyAlignment="1">
      <alignment horizontal="center" vertical="top" wrapText="1"/>
    </xf>
    <xf numFmtId="185" fontId="10" fillId="0" borderId="14" xfId="0" applyNumberFormat="1" applyFont="1" applyBorder="1" applyAlignment="1">
      <alignment horizontal="right" vertical="center"/>
    </xf>
    <xf numFmtId="185" fontId="10" fillId="0" borderId="10" xfId="0" applyNumberFormat="1" applyFont="1" applyBorder="1" applyAlignment="1">
      <alignment horizontal="right" vertical="center"/>
    </xf>
    <xf numFmtId="185" fontId="10" fillId="0" borderId="11" xfId="0" applyNumberFormat="1" applyFont="1" applyBorder="1" applyAlignment="1">
      <alignment horizontal="right" vertical="center"/>
    </xf>
    <xf numFmtId="0" fontId="10" fillId="0" borderId="14" xfId="0" applyFont="1" applyBorder="1" applyAlignment="1">
      <alignment horizontal="left" vertical="top"/>
    </xf>
    <xf numFmtId="0" fontId="11" fillId="0" borderId="14" xfId="0" applyFont="1" applyBorder="1" applyAlignment="1">
      <alignment horizontal="left" vertical="top"/>
    </xf>
    <xf numFmtId="0" fontId="10" fillId="0" borderId="11" xfId="0" applyFont="1" applyBorder="1" applyAlignment="1">
      <alignment horizontal="left" vertical="top"/>
    </xf>
    <xf numFmtId="0" fontId="10" fillId="0" borderId="14" xfId="0" applyFont="1" applyBorder="1" applyAlignment="1">
      <alignment horizontal="left" vertical="top" wrapText="1"/>
    </xf>
    <xf numFmtId="0" fontId="10" fillId="0" borderId="11" xfId="0" applyFont="1" applyBorder="1" applyAlignment="1">
      <alignment horizontal="left" vertical="top" wrapText="1"/>
    </xf>
    <xf numFmtId="0" fontId="10" fillId="0" borderId="10" xfId="0" applyFont="1" applyBorder="1" applyAlignment="1">
      <alignment horizontal="left" vertical="top"/>
    </xf>
    <xf numFmtId="0" fontId="10" fillId="0" borderId="10" xfId="0" applyFont="1" applyBorder="1" applyAlignment="1">
      <alignment horizontal="left" vertical="top" wrapText="1"/>
    </xf>
    <xf numFmtId="0" fontId="11" fillId="0" borderId="15" xfId="0" applyFont="1" applyBorder="1" applyAlignment="1">
      <alignment horizontal="left"/>
    </xf>
    <xf numFmtId="0" fontId="18" fillId="0" borderId="16" xfId="0" applyFont="1" applyBorder="1" applyAlignment="1">
      <alignment horizontal="left" wrapText="1"/>
    </xf>
    <xf numFmtId="185" fontId="10" fillId="0" borderId="14" xfId="0" applyNumberFormat="1" applyFont="1" applyFill="1" applyBorder="1" applyAlignment="1" applyProtection="1">
      <alignment horizontal="right" vertical="center" wrapText="1"/>
      <protection/>
    </xf>
    <xf numFmtId="185" fontId="11" fillId="0" borderId="14" xfId="0" applyNumberFormat="1" applyFont="1" applyFill="1" applyBorder="1" applyAlignment="1" applyProtection="1">
      <alignment horizontal="right" vertical="center" wrapText="1"/>
      <protection/>
    </xf>
    <xf numFmtId="185" fontId="10" fillId="0" borderId="10" xfId="0" applyNumberFormat="1" applyFont="1" applyFill="1" applyBorder="1" applyAlignment="1" applyProtection="1">
      <alignment horizontal="right" vertical="center" wrapText="1"/>
      <protection/>
    </xf>
    <xf numFmtId="185" fontId="10" fillId="0" borderId="11" xfId="0" applyNumberFormat="1" applyFont="1" applyFill="1" applyBorder="1" applyAlignment="1" applyProtection="1">
      <alignment horizontal="right" vertical="center" wrapText="1"/>
      <protection/>
    </xf>
    <xf numFmtId="0" fontId="10" fillId="0" borderId="14" xfId="0" applyFont="1" applyBorder="1" applyAlignment="1">
      <alignment vertical="top" wrapText="1"/>
    </xf>
    <xf numFmtId="0" fontId="12" fillId="0" borderId="0" xfId="0" applyFont="1" applyBorder="1" applyAlignment="1">
      <alignment/>
    </xf>
    <xf numFmtId="0" fontId="7" fillId="0" borderId="11" xfId="0" applyFont="1" applyBorder="1" applyAlignment="1">
      <alignment horizontal="left" vertical="top"/>
    </xf>
    <xf numFmtId="0" fontId="7" fillId="0" borderId="11" xfId="0" applyFont="1" applyBorder="1" applyAlignment="1">
      <alignment horizontal="left" vertical="top" wrapText="1"/>
    </xf>
    <xf numFmtId="0" fontId="7" fillId="0" borderId="14" xfId="0" applyFont="1" applyBorder="1" applyAlignment="1">
      <alignment horizontal="left" vertical="top"/>
    </xf>
    <xf numFmtId="0" fontId="7" fillId="0" borderId="14" xfId="0" applyFont="1" applyBorder="1" applyAlignment="1">
      <alignment horizontal="left" vertical="top" wrapText="1"/>
    </xf>
    <xf numFmtId="0" fontId="10" fillId="0" borderId="10" xfId="0" applyFont="1" applyBorder="1" applyAlignment="1">
      <alignment vertical="top" wrapText="1"/>
    </xf>
    <xf numFmtId="0" fontId="11" fillId="0" borderId="17" xfId="0" applyFont="1" applyBorder="1" applyAlignment="1">
      <alignment horizontal="center" vertical="top" wrapText="1"/>
    </xf>
    <xf numFmtId="185" fontId="11" fillId="0" borderId="11" xfId="0" applyNumberFormat="1" applyFont="1" applyFill="1" applyBorder="1" applyAlignment="1" applyProtection="1">
      <alignment horizontal="right" vertical="center" wrapText="1"/>
      <protection/>
    </xf>
    <xf numFmtId="185" fontId="11" fillId="0" borderId="10" xfId="0" applyNumberFormat="1" applyFont="1" applyFill="1" applyBorder="1" applyAlignment="1" applyProtection="1">
      <alignment horizontal="right" vertical="center" wrapText="1"/>
      <protection/>
    </xf>
    <xf numFmtId="185" fontId="11" fillId="0" borderId="18" xfId="0" applyNumberFormat="1" applyFont="1" applyFill="1" applyBorder="1" applyAlignment="1" applyProtection="1">
      <alignment horizontal="right" vertical="center" wrapText="1"/>
      <protection/>
    </xf>
    <xf numFmtId="185" fontId="11" fillId="0" borderId="19" xfId="0" applyNumberFormat="1" applyFont="1" applyFill="1" applyBorder="1" applyAlignment="1" applyProtection="1">
      <alignment horizontal="right" vertical="center" wrapText="1"/>
      <protection/>
    </xf>
    <xf numFmtId="185" fontId="11" fillId="0" borderId="20" xfId="0" applyNumberFormat="1" applyFont="1" applyFill="1" applyBorder="1" applyAlignment="1" applyProtection="1">
      <alignment horizontal="right" vertical="center" wrapText="1"/>
      <protection/>
    </xf>
    <xf numFmtId="49" fontId="11" fillId="0" borderId="13" xfId="0" applyNumberFormat="1" applyFont="1" applyBorder="1" applyAlignment="1">
      <alignment horizontal="center" vertical="top" wrapText="1"/>
    </xf>
    <xf numFmtId="0" fontId="17" fillId="0" borderId="0" xfId="0" applyFont="1" applyBorder="1" applyAlignment="1">
      <alignment wrapText="1"/>
    </xf>
    <xf numFmtId="0" fontId="23" fillId="0" borderId="0" xfId="0" applyFont="1" applyBorder="1" applyAlignment="1">
      <alignment horizontal="justify" wrapText="1"/>
    </xf>
    <xf numFmtId="0" fontId="5" fillId="0" borderId="0" xfId="0" applyFont="1" applyBorder="1" applyAlignment="1">
      <alignment/>
    </xf>
    <xf numFmtId="185" fontId="10" fillId="0" borderId="11" xfId="0" applyNumberFormat="1" applyFont="1" applyBorder="1" applyAlignment="1">
      <alignment horizontal="right" wrapText="1"/>
    </xf>
    <xf numFmtId="49" fontId="13" fillId="0" borderId="21" xfId="0" applyNumberFormat="1" applyFont="1" applyFill="1" applyBorder="1" applyAlignment="1" applyProtection="1">
      <alignment vertical="top"/>
      <protection locked="0"/>
    </xf>
    <xf numFmtId="183" fontId="13" fillId="0" borderId="22" xfId="0" applyNumberFormat="1" applyFont="1" applyFill="1" applyBorder="1" applyAlignment="1" applyProtection="1">
      <alignment vertical="top" wrapText="1"/>
      <protection locked="0"/>
    </xf>
    <xf numFmtId="0" fontId="14" fillId="0" borderId="14" xfId="0" applyNumberFormat="1" applyFont="1" applyFill="1" applyBorder="1" applyAlignment="1" applyProtection="1" quotePrefix="1">
      <alignment vertical="top"/>
      <protection locked="0"/>
    </xf>
    <xf numFmtId="183" fontId="14" fillId="0" borderId="23" xfId="0" applyNumberFormat="1" applyFont="1" applyFill="1" applyBorder="1" applyAlignment="1" applyProtection="1">
      <alignment vertical="top" wrapText="1"/>
      <protection locked="0"/>
    </xf>
    <xf numFmtId="49" fontId="13" fillId="0" borderId="14" xfId="0" applyNumberFormat="1" applyFont="1" applyFill="1" applyBorder="1" applyAlignment="1" applyProtection="1">
      <alignment vertical="top"/>
      <protection locked="0"/>
    </xf>
    <xf numFmtId="183" fontId="13" fillId="0" borderId="23" xfId="0" applyNumberFormat="1" applyFont="1" applyFill="1" applyBorder="1" applyAlignment="1" applyProtection="1">
      <alignment vertical="top" wrapText="1"/>
      <protection/>
    </xf>
    <xf numFmtId="49" fontId="14" fillId="0" borderId="14" xfId="0" applyNumberFormat="1" applyFont="1" applyFill="1" applyBorder="1" applyAlignment="1" applyProtection="1">
      <alignment vertical="top"/>
      <protection locked="0"/>
    </xf>
    <xf numFmtId="183" fontId="14" fillId="0" borderId="23" xfId="0" applyNumberFormat="1" applyFont="1" applyFill="1" applyBorder="1" applyAlignment="1" applyProtection="1">
      <alignment vertical="top" wrapText="1"/>
      <protection/>
    </xf>
    <xf numFmtId="183" fontId="13" fillId="0" borderId="23" xfId="0" applyNumberFormat="1" applyFont="1" applyFill="1" applyBorder="1" applyAlignment="1" applyProtection="1">
      <alignment vertical="top"/>
      <protection/>
    </xf>
    <xf numFmtId="0" fontId="10" fillId="0" borderId="23" xfId="0" applyFont="1" applyBorder="1" applyAlignment="1">
      <alignment vertical="top" wrapText="1"/>
    </xf>
    <xf numFmtId="49" fontId="13" fillId="0" borderId="14" xfId="0" applyNumberFormat="1" applyFont="1" applyFill="1" applyBorder="1" applyAlignment="1" applyProtection="1">
      <alignment vertical="top"/>
      <protection/>
    </xf>
    <xf numFmtId="183" fontId="14" fillId="0" borderId="14" xfId="0" applyNumberFormat="1" applyFont="1" applyFill="1" applyBorder="1" applyAlignment="1" applyProtection="1">
      <alignment vertical="top" wrapText="1"/>
      <protection locked="0"/>
    </xf>
    <xf numFmtId="49" fontId="14" fillId="0" borderId="10" xfId="0" applyNumberFormat="1" applyFont="1" applyFill="1" applyBorder="1" applyAlignment="1" applyProtection="1">
      <alignment vertical="top"/>
      <protection locked="0"/>
    </xf>
    <xf numFmtId="183" fontId="14" fillId="0" borderId="10" xfId="0" applyNumberFormat="1" applyFont="1" applyFill="1" applyBorder="1" applyAlignment="1" applyProtection="1">
      <alignment vertical="top" wrapText="1"/>
      <protection locked="0"/>
    </xf>
    <xf numFmtId="49" fontId="14" fillId="0" borderId="11" xfId="0" applyNumberFormat="1" applyFont="1" applyFill="1" applyBorder="1" applyAlignment="1" applyProtection="1">
      <alignment vertical="top"/>
      <protection locked="0"/>
    </xf>
    <xf numFmtId="0" fontId="10" fillId="0" borderId="11" xfId="0" applyNumberFormat="1" applyFont="1" applyFill="1" applyBorder="1" applyAlignment="1">
      <alignment vertical="top" wrapText="1"/>
    </xf>
    <xf numFmtId="0" fontId="10" fillId="0" borderId="20" xfId="0" applyNumberFormat="1" applyFont="1" applyFill="1" applyBorder="1" applyAlignment="1">
      <alignment vertical="top" wrapText="1"/>
    </xf>
    <xf numFmtId="183" fontId="14" fillId="0" borderId="19" xfId="0" applyNumberFormat="1" applyFont="1" applyFill="1" applyBorder="1" applyAlignment="1" applyProtection="1">
      <alignment vertical="top" wrapText="1"/>
      <protection/>
    </xf>
    <xf numFmtId="183" fontId="14" fillId="0" borderId="19" xfId="0" applyNumberFormat="1" applyFont="1" applyFill="1" applyBorder="1" applyAlignment="1" applyProtection="1">
      <alignment vertical="top" wrapText="1"/>
      <protection locked="0"/>
    </xf>
    <xf numFmtId="183" fontId="14" fillId="0" borderId="20" xfId="0" applyNumberFormat="1" applyFont="1" applyFill="1" applyBorder="1" applyAlignment="1" applyProtection="1">
      <alignment vertical="top" wrapText="1"/>
      <protection locked="0"/>
    </xf>
    <xf numFmtId="183" fontId="14" fillId="0" borderId="20" xfId="0" applyNumberFormat="1" applyFont="1" applyFill="1" applyBorder="1" applyAlignment="1" applyProtection="1">
      <alignment vertical="top" wrapText="1"/>
      <protection/>
    </xf>
    <xf numFmtId="49" fontId="14" fillId="0" borderId="14" xfId="0" applyNumberFormat="1" applyFont="1" applyFill="1" applyBorder="1" applyAlignment="1" applyProtection="1">
      <alignment vertical="top"/>
      <protection/>
    </xf>
    <xf numFmtId="183" fontId="13" fillId="0" borderId="23" xfId="0" applyNumberFormat="1" applyFont="1" applyFill="1" applyBorder="1" applyAlignment="1" applyProtection="1">
      <alignment vertical="top" wrapText="1"/>
      <protection locked="0"/>
    </xf>
    <xf numFmtId="0" fontId="10" fillId="0" borderId="23" xfId="53" applyFont="1" applyBorder="1" applyAlignment="1" applyProtection="1">
      <alignment vertical="top" wrapText="1"/>
      <protection/>
    </xf>
    <xf numFmtId="49" fontId="15" fillId="0" borderId="14" xfId="0" applyNumberFormat="1" applyFont="1" applyFill="1" applyBorder="1" applyAlignment="1" applyProtection="1">
      <alignment vertical="top"/>
      <protection/>
    </xf>
    <xf numFmtId="183" fontId="15" fillId="0" borderId="23" xfId="0" applyNumberFormat="1" applyFont="1" applyFill="1" applyBorder="1" applyAlignment="1" applyProtection="1">
      <alignment vertical="top" wrapText="1"/>
      <protection/>
    </xf>
    <xf numFmtId="49" fontId="13" fillId="0" borderId="11" xfId="0" applyNumberFormat="1" applyFont="1" applyFill="1" applyBorder="1" applyAlignment="1" applyProtection="1">
      <alignment vertical="top"/>
      <protection/>
    </xf>
    <xf numFmtId="183" fontId="13" fillId="0" borderId="20" xfId="0" applyNumberFormat="1" applyFont="1" applyFill="1" applyBorder="1" applyAlignment="1" applyProtection="1">
      <alignment vertical="top" wrapText="1"/>
      <protection/>
    </xf>
    <xf numFmtId="0" fontId="14" fillId="0" borderId="14" xfId="0" applyNumberFormat="1" applyFont="1" applyFill="1" applyBorder="1" applyAlignment="1" applyProtection="1">
      <alignment vertical="top" wrapText="1"/>
      <protection/>
    </xf>
    <xf numFmtId="49" fontId="13" fillId="0" borderId="13" xfId="0" applyNumberFormat="1" applyFont="1" applyFill="1" applyBorder="1" applyAlignment="1" applyProtection="1">
      <alignment vertical="top"/>
      <protection/>
    </xf>
    <xf numFmtId="183" fontId="13" fillId="0" borderId="24" xfId="0" applyNumberFormat="1" applyFont="1" applyFill="1" applyBorder="1" applyAlignment="1" applyProtection="1">
      <alignment vertical="top"/>
      <protection locked="0"/>
    </xf>
    <xf numFmtId="49" fontId="13" fillId="0" borderId="15" xfId="0" applyNumberFormat="1" applyFont="1" applyFill="1" applyBorder="1" applyAlignment="1" applyProtection="1">
      <alignment vertical="top"/>
      <protection/>
    </xf>
    <xf numFmtId="183" fontId="13" fillId="0" borderId="16" xfId="0" applyNumberFormat="1" applyFont="1" applyFill="1" applyBorder="1" applyAlignment="1" applyProtection="1">
      <alignment vertical="top"/>
      <protection locked="0"/>
    </xf>
    <xf numFmtId="0" fontId="10" fillId="0" borderId="11"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vertical="top" wrapText="1"/>
      <protection/>
    </xf>
    <xf numFmtId="49" fontId="14" fillId="0" borderId="24" xfId="0" applyNumberFormat="1" applyFont="1" applyFill="1" applyBorder="1" applyAlignment="1" applyProtection="1">
      <alignment vertical="top"/>
      <protection locked="0"/>
    </xf>
    <xf numFmtId="0" fontId="7" fillId="0" borderId="13" xfId="0" applyFont="1" applyBorder="1" applyAlignment="1">
      <alignment vertical="top"/>
    </xf>
    <xf numFmtId="49" fontId="14" fillId="0" borderId="15" xfId="0" applyNumberFormat="1" applyFont="1" applyFill="1" applyBorder="1" applyAlignment="1" applyProtection="1">
      <alignment vertical="top"/>
      <protection locked="0"/>
    </xf>
    <xf numFmtId="0" fontId="7" fillId="0" borderId="16" xfId="0" applyFont="1" applyBorder="1" applyAlignment="1">
      <alignment vertical="top"/>
    </xf>
    <xf numFmtId="0" fontId="7" fillId="0" borderId="15" xfId="0" applyFont="1" applyBorder="1" applyAlignment="1">
      <alignment vertical="top"/>
    </xf>
    <xf numFmtId="185" fontId="10" fillId="0" borderId="11" xfId="0" applyNumberFormat="1" applyFont="1" applyBorder="1" applyAlignment="1">
      <alignment horizontal="right" vertical="center" wrapText="1"/>
    </xf>
    <xf numFmtId="185" fontId="11" fillId="0" borderId="24" xfId="0" applyNumberFormat="1" applyFont="1" applyFill="1" applyBorder="1" applyAlignment="1" applyProtection="1">
      <alignment horizontal="right" vertical="center"/>
      <protection/>
    </xf>
    <xf numFmtId="185" fontId="11" fillId="0" borderId="13" xfId="0" applyNumberFormat="1" applyFont="1" applyFill="1" applyBorder="1" applyAlignment="1" applyProtection="1">
      <alignment horizontal="right" vertical="center" wrapText="1"/>
      <protection/>
    </xf>
    <xf numFmtId="185" fontId="11" fillId="0" borderId="16" xfId="0" applyNumberFormat="1" applyFont="1" applyFill="1" applyBorder="1" applyAlignment="1" applyProtection="1">
      <alignment horizontal="right" vertical="center"/>
      <protection/>
    </xf>
    <xf numFmtId="185" fontId="11" fillId="0" borderId="16" xfId="0" applyNumberFormat="1" applyFont="1" applyBorder="1" applyAlignment="1">
      <alignment horizontal="right" vertical="center"/>
    </xf>
    <xf numFmtId="185" fontId="11" fillId="0" borderId="16" xfId="0" applyNumberFormat="1" applyFont="1" applyFill="1" applyBorder="1" applyAlignment="1" applyProtection="1">
      <alignment horizontal="right" vertical="center" wrapText="1"/>
      <protection/>
    </xf>
    <xf numFmtId="185" fontId="11" fillId="0" borderId="15" xfId="0" applyNumberFormat="1" applyFont="1" applyFill="1" applyBorder="1" applyAlignment="1" applyProtection="1">
      <alignment horizontal="right" vertical="center" wrapText="1"/>
      <protection/>
    </xf>
    <xf numFmtId="193" fontId="11" fillId="0" borderId="11" xfId="0" applyNumberFormat="1" applyFont="1" applyBorder="1" applyAlignment="1">
      <alignment horizontal="right" vertical="center"/>
    </xf>
    <xf numFmtId="193" fontId="11" fillId="0" borderId="14" xfId="0" applyNumberFormat="1" applyFont="1" applyBorder="1" applyAlignment="1">
      <alignment horizontal="right" vertical="center"/>
    </xf>
    <xf numFmtId="193" fontId="11" fillId="0" borderId="10" xfId="0" applyNumberFormat="1" applyFont="1" applyBorder="1" applyAlignment="1">
      <alignment horizontal="right" vertical="center"/>
    </xf>
    <xf numFmtId="193" fontId="11" fillId="0" borderId="18" xfId="0" applyNumberFormat="1" applyFont="1" applyBorder="1" applyAlignment="1">
      <alignment horizontal="right" vertical="center"/>
    </xf>
    <xf numFmtId="193" fontId="11" fillId="0" borderId="13" xfId="0" applyNumberFormat="1" applyFont="1" applyBorder="1" applyAlignment="1">
      <alignment horizontal="right" vertical="center"/>
    </xf>
    <xf numFmtId="193" fontId="11" fillId="0" borderId="25" xfId="0" applyNumberFormat="1" applyFont="1" applyBorder="1" applyAlignment="1">
      <alignment horizontal="right" vertical="center"/>
    </xf>
    <xf numFmtId="193" fontId="11" fillId="0" borderId="16" xfId="0" applyNumberFormat="1" applyFont="1" applyBorder="1" applyAlignment="1">
      <alignment horizontal="right" vertical="center"/>
    </xf>
    <xf numFmtId="193" fontId="11" fillId="0" borderId="26" xfId="0" applyNumberFormat="1" applyFont="1" applyBorder="1" applyAlignment="1">
      <alignment horizontal="right" vertical="center"/>
    </xf>
    <xf numFmtId="193" fontId="11" fillId="0" borderId="16" xfId="0" applyNumberFormat="1" applyFont="1" applyFill="1" applyBorder="1" applyAlignment="1">
      <alignment horizontal="right" vertical="center"/>
    </xf>
    <xf numFmtId="193" fontId="11" fillId="0" borderId="26" xfId="0" applyNumberFormat="1" applyFont="1" applyFill="1" applyBorder="1" applyAlignment="1">
      <alignment horizontal="right" vertical="center"/>
    </xf>
    <xf numFmtId="193" fontId="11" fillId="0" borderId="11" xfId="0" applyNumberFormat="1" applyFont="1" applyFill="1" applyBorder="1" applyAlignment="1">
      <alignment horizontal="right" vertical="center"/>
    </xf>
    <xf numFmtId="193" fontId="11" fillId="0" borderId="10" xfId="0" applyNumberFormat="1" applyFont="1" applyFill="1" applyBorder="1" applyAlignment="1">
      <alignment horizontal="right" vertical="center"/>
    </xf>
    <xf numFmtId="193" fontId="11" fillId="0" borderId="14" xfId="0" applyNumberFormat="1" applyFont="1" applyFill="1" applyBorder="1" applyAlignment="1">
      <alignment horizontal="right" vertical="center"/>
    </xf>
    <xf numFmtId="193" fontId="11" fillId="0" borderId="27" xfId="0" applyNumberFormat="1" applyFont="1" applyFill="1" applyBorder="1" applyAlignment="1">
      <alignment horizontal="right" vertical="center"/>
    </xf>
    <xf numFmtId="180" fontId="7" fillId="0" borderId="11" xfId="0" applyNumberFormat="1" applyFont="1" applyFill="1" applyBorder="1" applyAlignment="1">
      <alignment/>
    </xf>
    <xf numFmtId="182" fontId="7" fillId="0" borderId="11" xfId="0" applyNumberFormat="1" applyFont="1" applyFill="1" applyBorder="1" applyAlignment="1">
      <alignment horizontal="right"/>
    </xf>
    <xf numFmtId="0" fontId="12" fillId="0" borderId="0" xfId="0" applyFont="1" applyFill="1" applyAlignment="1">
      <alignment/>
    </xf>
    <xf numFmtId="180" fontId="10" fillId="0" borderId="14" xfId="0" applyNumberFormat="1" applyFont="1" applyFill="1" applyBorder="1" applyAlignment="1">
      <alignment/>
    </xf>
    <xf numFmtId="0" fontId="4" fillId="0" borderId="0" xfId="0" applyFont="1" applyFill="1" applyAlignment="1">
      <alignment/>
    </xf>
    <xf numFmtId="180" fontId="7" fillId="0" borderId="14" xfId="0" applyNumberFormat="1" applyFont="1" applyFill="1" applyBorder="1" applyAlignment="1">
      <alignment/>
    </xf>
    <xf numFmtId="0" fontId="24" fillId="0" borderId="0" xfId="0" applyFont="1" applyFill="1" applyAlignment="1">
      <alignment/>
    </xf>
    <xf numFmtId="180" fontId="11" fillId="0" borderId="14" xfId="0" applyNumberFormat="1" applyFont="1" applyFill="1" applyBorder="1" applyAlignment="1">
      <alignment/>
    </xf>
    <xf numFmtId="180" fontId="10" fillId="0" borderId="10" xfId="0" applyNumberFormat="1" applyFont="1" applyFill="1" applyBorder="1" applyAlignment="1">
      <alignment/>
    </xf>
    <xf numFmtId="180" fontId="7" fillId="0" borderId="16" xfId="0" applyNumberFormat="1" applyFont="1" applyFill="1" applyBorder="1" applyAlignment="1">
      <alignment/>
    </xf>
    <xf numFmtId="0" fontId="12" fillId="0" borderId="0" xfId="0" applyFont="1" applyFill="1" applyBorder="1" applyAlignment="1">
      <alignment/>
    </xf>
    <xf numFmtId="0" fontId="10" fillId="0" borderId="0" xfId="0" applyFont="1" applyAlignment="1">
      <alignment/>
    </xf>
    <xf numFmtId="49" fontId="14" fillId="0" borderId="14" xfId="0" applyNumberFormat="1" applyFont="1" applyFill="1" applyBorder="1" applyAlignment="1" applyProtection="1">
      <alignment vertical="top" wrapText="1"/>
      <protection locked="0"/>
    </xf>
    <xf numFmtId="183" fontId="14" fillId="0" borderId="23" xfId="0" applyNumberFormat="1" applyFont="1" applyFill="1" applyBorder="1" applyAlignment="1" applyProtection="1">
      <alignment horizontal="left" vertical="top" wrapText="1"/>
      <protection locked="0"/>
    </xf>
    <xf numFmtId="185" fontId="5" fillId="0" borderId="0" xfId="0" applyNumberFormat="1" applyFont="1" applyAlignment="1">
      <alignment/>
    </xf>
    <xf numFmtId="0" fontId="26" fillId="0" borderId="0" xfId="0" applyFont="1" applyAlignment="1">
      <alignment horizontal="center"/>
    </xf>
    <xf numFmtId="0" fontId="27" fillId="0" borderId="0" xfId="0" applyFont="1" applyAlignment="1">
      <alignment horizontal="center"/>
    </xf>
    <xf numFmtId="0" fontId="15" fillId="0" borderId="12" xfId="0" applyFont="1" applyBorder="1" applyAlignment="1">
      <alignment horizontal="center" vertical="top" wrapText="1"/>
    </xf>
    <xf numFmtId="0" fontId="27" fillId="0" borderId="11" xfId="0" applyFont="1" applyBorder="1" applyAlignment="1">
      <alignment/>
    </xf>
    <xf numFmtId="0" fontId="20" fillId="0" borderId="0" xfId="0" applyFont="1" applyBorder="1" applyAlignment="1">
      <alignment wrapText="1"/>
    </xf>
    <xf numFmtId="0" fontId="27" fillId="0" borderId="0" xfId="0" applyFont="1" applyBorder="1" applyAlignment="1">
      <alignment/>
    </xf>
    <xf numFmtId="185" fontId="27" fillId="0" borderId="0" xfId="0" applyNumberFormat="1" applyFont="1" applyAlignment="1">
      <alignment/>
    </xf>
    <xf numFmtId="0" fontId="27" fillId="0" borderId="0" xfId="0" applyFont="1" applyAlignment="1">
      <alignment/>
    </xf>
    <xf numFmtId="0" fontId="28" fillId="0" borderId="0" xfId="0" applyFont="1" applyAlignment="1">
      <alignment horizontal="center"/>
    </xf>
    <xf numFmtId="49" fontId="15" fillId="0" borderId="12" xfId="0" applyNumberFormat="1" applyFont="1" applyBorder="1" applyAlignment="1">
      <alignment horizontal="center" vertical="top" wrapText="1"/>
    </xf>
    <xf numFmtId="185" fontId="10" fillId="0" borderId="14" xfId="0" applyNumberFormat="1" applyFont="1" applyFill="1" applyBorder="1" applyAlignment="1">
      <alignment horizontal="right" vertical="center"/>
    </xf>
    <xf numFmtId="0" fontId="14" fillId="0" borderId="11" xfId="0" applyFont="1" applyBorder="1" applyAlignment="1">
      <alignment horizontal="left" vertical="top"/>
    </xf>
    <xf numFmtId="0" fontId="14" fillId="0" borderId="11" xfId="0" applyFont="1" applyBorder="1" applyAlignment="1">
      <alignment horizontal="left" vertical="top" wrapText="1"/>
    </xf>
    <xf numFmtId="0" fontId="9" fillId="0" borderId="0" xfId="0" applyFont="1" applyAlignment="1">
      <alignment horizontal="right"/>
    </xf>
    <xf numFmtId="0" fontId="5" fillId="0" borderId="0" xfId="0" applyFont="1" applyAlignment="1">
      <alignment horizontal="right"/>
    </xf>
    <xf numFmtId="0" fontId="5" fillId="0" borderId="11" xfId="0" applyFont="1" applyBorder="1" applyAlignment="1">
      <alignment horizontal="right"/>
    </xf>
    <xf numFmtId="0" fontId="5" fillId="0" borderId="0" xfId="0" applyFont="1" applyBorder="1" applyAlignment="1">
      <alignment horizontal="right"/>
    </xf>
    <xf numFmtId="185" fontId="10" fillId="0" borderId="11" xfId="0" applyNumberFormat="1" applyFont="1" applyFill="1" applyBorder="1" applyAlignment="1">
      <alignment horizontal="right" wrapText="1"/>
    </xf>
    <xf numFmtId="0" fontId="10" fillId="0" borderId="23" xfId="0" applyFont="1" applyFill="1" applyBorder="1" applyAlignment="1">
      <alignment vertical="top" wrapText="1"/>
    </xf>
    <xf numFmtId="185" fontId="10" fillId="0" borderId="19" xfId="0" applyNumberFormat="1" applyFont="1" applyFill="1" applyBorder="1" applyAlignment="1" applyProtection="1">
      <alignment horizontal="right" vertical="center" wrapText="1"/>
      <protection/>
    </xf>
    <xf numFmtId="185" fontId="11" fillId="0" borderId="28" xfId="0" applyNumberFormat="1" applyFont="1" applyBorder="1" applyAlignment="1">
      <alignment horizontal="right" vertical="center"/>
    </xf>
    <xf numFmtId="193" fontId="64" fillId="0" borderId="11" xfId="0" applyNumberFormat="1" applyFont="1" applyBorder="1" applyAlignment="1">
      <alignment horizontal="right" vertical="center"/>
    </xf>
    <xf numFmtId="193" fontId="64" fillId="0" borderId="13" xfId="0" applyNumberFormat="1" applyFont="1" applyBorder="1" applyAlignment="1">
      <alignment horizontal="right" vertical="center"/>
    </xf>
    <xf numFmtId="0" fontId="23" fillId="0" borderId="0" xfId="0" applyFont="1" applyBorder="1" applyAlignment="1">
      <alignment horizontal="right" wrapText="1"/>
    </xf>
    <xf numFmtId="0" fontId="0" fillId="0" borderId="0" xfId="0" applyBorder="1" applyAlignment="1">
      <alignment horizontal="right" wrapText="1"/>
    </xf>
    <xf numFmtId="0" fontId="20" fillId="0" borderId="0" xfId="0" applyFont="1" applyBorder="1" applyAlignment="1">
      <alignment horizontal="justify" wrapText="1"/>
    </xf>
    <xf numFmtId="0" fontId="19" fillId="0" borderId="0" xfId="0" applyFont="1" applyBorder="1" applyAlignment="1">
      <alignment horizontal="justify" wrapText="1"/>
    </xf>
    <xf numFmtId="0" fontId="0" fillId="0" borderId="0" xfId="0" applyBorder="1" applyAlignment="1">
      <alignment horizontal="justify"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6" xfId="0" applyFont="1" applyBorder="1" applyAlignment="1">
      <alignment horizontal="center" vertical="center" wrapText="1"/>
    </xf>
    <xf numFmtId="0" fontId="21" fillId="0" borderId="0" xfId="0" applyFont="1" applyBorder="1" applyAlignment="1">
      <alignment wrapText="1"/>
    </xf>
    <xf numFmtId="0" fontId="22" fillId="0" borderId="0" xfId="0" applyFont="1" applyBorder="1" applyAlignment="1">
      <alignment wrapText="1"/>
    </xf>
    <xf numFmtId="0" fontId="6" fillId="0" borderId="29" xfId="0" applyFont="1" applyBorder="1" applyAlignment="1">
      <alignment horizontal="center"/>
    </xf>
    <xf numFmtId="0" fontId="6" fillId="0" borderId="25" xfId="0" applyFont="1" applyBorder="1" applyAlignment="1">
      <alignment horizontal="center"/>
    </xf>
    <xf numFmtId="0" fontId="6" fillId="0" borderId="30" xfId="0" applyFont="1" applyBorder="1" applyAlignment="1">
      <alignment horizontal="center"/>
    </xf>
    <xf numFmtId="49" fontId="14" fillId="0" borderId="10" xfId="0" applyNumberFormat="1" applyFont="1" applyFill="1" applyBorder="1" applyAlignment="1" applyProtection="1">
      <alignment vertical="top"/>
      <protection locked="0"/>
    </xf>
    <xf numFmtId="49" fontId="14" fillId="0" borderId="11" xfId="0" applyNumberFormat="1" applyFont="1" applyFill="1" applyBorder="1" applyAlignment="1" applyProtection="1">
      <alignment vertical="top"/>
      <protection locked="0"/>
    </xf>
    <xf numFmtId="0" fontId="11" fillId="0" borderId="24" xfId="0" applyFont="1" applyBorder="1" applyAlignment="1">
      <alignment horizontal="center"/>
    </xf>
    <xf numFmtId="0" fontId="11" fillId="0" borderId="27" xfId="0" applyFont="1" applyBorder="1" applyAlignment="1">
      <alignment horizontal="center"/>
    </xf>
    <xf numFmtId="0" fontId="18"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2" xfId="0" applyFont="1" applyBorder="1" applyAlignment="1">
      <alignment horizontal="center"/>
    </xf>
    <xf numFmtId="0" fontId="15" fillId="0" borderId="12" xfId="0" applyFont="1" applyBorder="1" applyAlignment="1">
      <alignment horizontal="center" vertical="top" wrapText="1"/>
    </xf>
    <xf numFmtId="0" fontId="15" fillId="0" borderId="17" xfId="0" applyFont="1" applyBorder="1" applyAlignment="1">
      <alignment horizontal="center" vertical="top" wrapText="1"/>
    </xf>
    <xf numFmtId="0" fontId="11" fillId="0" borderId="12" xfId="0" applyFont="1" applyBorder="1" applyAlignment="1">
      <alignment horizontal="center" vertical="top" wrapText="1"/>
    </xf>
    <xf numFmtId="0" fontId="11" fillId="0" borderId="17" xfId="0" applyFont="1" applyBorder="1" applyAlignment="1">
      <alignment horizontal="center" vertical="top" wrapText="1"/>
    </xf>
    <xf numFmtId="0" fontId="25" fillId="0" borderId="0" xfId="0" applyFont="1" applyFill="1" applyAlignment="1">
      <alignment horizontal="center" wrapText="1"/>
    </xf>
    <xf numFmtId="185" fontId="25" fillId="0" borderId="0" xfId="0" applyNumberFormat="1"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L190"/>
  <sheetViews>
    <sheetView tabSelected="1" zoomScale="75" zoomScaleNormal="75" zoomScaleSheetLayoutView="75" zoomScalePageLayoutView="0" workbookViewId="0" topLeftCell="A1">
      <pane xSplit="2" ySplit="9" topLeftCell="E178" activePane="bottomRight" state="frozen"/>
      <selection pane="topLeft" activeCell="A1" sqref="A1"/>
      <selection pane="topRight" activeCell="C1" sqref="C1"/>
      <selection pane="bottomLeft" activeCell="A10" sqref="A10"/>
      <selection pane="bottomRight" activeCell="L1" sqref="L1:L16384"/>
    </sheetView>
  </sheetViews>
  <sheetFormatPr defaultColWidth="9.00390625" defaultRowHeight="12.75"/>
  <cols>
    <col min="1" max="1" width="14.75390625" style="2" customWidth="1"/>
    <col min="2" max="2" width="83.25390625" style="2" customWidth="1"/>
    <col min="3" max="3" width="20.00390625" style="131" customWidth="1"/>
    <col min="4" max="4" width="21.375" style="2" customWidth="1"/>
    <col min="5" max="5" width="20.75390625" style="2" customWidth="1"/>
    <col min="6" max="6" width="19.125" style="138" customWidth="1"/>
    <col min="7" max="7" width="18.75390625" style="131" customWidth="1"/>
    <col min="8" max="8" width="18.375" style="2" customWidth="1"/>
    <col min="9" max="9" width="19.00390625" style="2" customWidth="1"/>
    <col min="10" max="10" width="17.375" style="2" customWidth="1"/>
    <col min="11" max="11" width="3.25390625" style="1" customWidth="1"/>
    <col min="12" max="12" width="19.75390625" style="113" bestFit="1" customWidth="1"/>
    <col min="13" max="16384" width="9.125" style="1" customWidth="1"/>
  </cols>
  <sheetData>
    <row r="2" spans="1:10" ht="60" customHeight="1">
      <c r="A2" s="164" t="s">
        <v>292</v>
      </c>
      <c r="B2" s="164"/>
      <c r="C2" s="164"/>
      <c r="D2" s="164"/>
      <c r="E2" s="164"/>
      <c r="F2" s="164"/>
      <c r="G2" s="164"/>
      <c r="H2" s="164"/>
      <c r="I2" s="164"/>
      <c r="J2" s="164"/>
    </row>
    <row r="3" spans="1:10" ht="23.25">
      <c r="A3" s="5"/>
      <c r="B3" s="5"/>
      <c r="C3" s="124"/>
      <c r="D3" s="3"/>
      <c r="E3" s="3"/>
      <c r="F3" s="137"/>
      <c r="G3" s="132"/>
      <c r="H3" s="3"/>
      <c r="I3" s="3"/>
      <c r="J3" s="6"/>
    </row>
    <row r="4" spans="2:9" ht="15.75" thickBot="1">
      <c r="B4" s="4"/>
      <c r="C4" s="125"/>
      <c r="D4" s="4"/>
      <c r="E4" s="4"/>
      <c r="G4" s="125"/>
      <c r="H4" s="4"/>
      <c r="I4" s="4"/>
    </row>
    <row r="5" spans="1:10" ht="21" customHeight="1" thickBot="1">
      <c r="A5" s="165" t="s">
        <v>3</v>
      </c>
      <c r="B5" s="165" t="s">
        <v>4</v>
      </c>
      <c r="C5" s="162" t="s">
        <v>0</v>
      </c>
      <c r="D5" s="168"/>
      <c r="E5" s="168"/>
      <c r="F5" s="163"/>
      <c r="G5" s="162" t="s">
        <v>1</v>
      </c>
      <c r="H5" s="168"/>
      <c r="I5" s="168"/>
      <c r="J5" s="163"/>
    </row>
    <row r="6" spans="1:10" ht="21" customHeight="1" thickBot="1">
      <c r="A6" s="166"/>
      <c r="B6" s="166"/>
      <c r="C6" s="169" t="s">
        <v>293</v>
      </c>
      <c r="D6" s="171" t="s">
        <v>294</v>
      </c>
      <c r="E6" s="162" t="s">
        <v>5</v>
      </c>
      <c r="F6" s="163"/>
      <c r="H6" s="11"/>
      <c r="I6" s="162" t="s">
        <v>5</v>
      </c>
      <c r="J6" s="163"/>
    </row>
    <row r="7" spans="1:12" ht="61.5" customHeight="1" thickBot="1">
      <c r="A7" s="167"/>
      <c r="B7" s="167"/>
      <c r="C7" s="170"/>
      <c r="D7" s="172"/>
      <c r="E7" s="12" t="s">
        <v>7</v>
      </c>
      <c r="F7" s="13" t="s">
        <v>6</v>
      </c>
      <c r="G7" s="133" t="s">
        <v>295</v>
      </c>
      <c r="H7" s="43" t="s">
        <v>296</v>
      </c>
      <c r="I7" s="12" t="s">
        <v>7</v>
      </c>
      <c r="J7" s="13" t="s">
        <v>6</v>
      </c>
      <c r="L7" s="173"/>
    </row>
    <row r="8" spans="1:10" ht="19.5" customHeight="1" thickBot="1">
      <c r="A8" s="10">
        <v>1</v>
      </c>
      <c r="B8" s="10">
        <v>2</v>
      </c>
      <c r="C8" s="126">
        <v>3</v>
      </c>
      <c r="D8" s="11">
        <v>4</v>
      </c>
      <c r="E8" s="11">
        <v>5</v>
      </c>
      <c r="F8" s="11">
        <v>6</v>
      </c>
      <c r="G8" s="126">
        <v>7</v>
      </c>
      <c r="H8" s="37">
        <v>8</v>
      </c>
      <c r="I8" s="11">
        <v>9</v>
      </c>
      <c r="J8" s="11">
        <v>10</v>
      </c>
    </row>
    <row r="9" spans="1:10" ht="29.25" customHeight="1" thickBot="1">
      <c r="A9" s="152" t="s">
        <v>221</v>
      </c>
      <c r="B9" s="153"/>
      <c r="C9" s="153"/>
      <c r="D9" s="153"/>
      <c r="E9" s="153"/>
      <c r="F9" s="153"/>
      <c r="G9" s="153"/>
      <c r="H9" s="153"/>
      <c r="I9" s="153"/>
      <c r="J9" s="154"/>
    </row>
    <row r="10" spans="1:12" s="7" customFormat="1" ht="33.75" customHeight="1">
      <c r="A10" s="32">
        <v>10000000</v>
      </c>
      <c r="B10" s="33" t="s">
        <v>8</v>
      </c>
      <c r="C10" s="109">
        <f>C11+C18+C20+C21+C26</f>
        <v>523574.10299999994</v>
      </c>
      <c r="D10" s="109">
        <f>D11+D18+D20+D21+D26</f>
        <v>543516.8134</v>
      </c>
      <c r="E10" s="109">
        <f>SUM(D10-C10)</f>
        <v>19942.71040000004</v>
      </c>
      <c r="F10" s="110">
        <f>SUM(E10/C10*100)</f>
        <v>3.808956609146889</v>
      </c>
      <c r="G10" s="109">
        <f>G15+G21+G26</f>
        <v>52879.805</v>
      </c>
      <c r="H10" s="109">
        <f>H15+H21+H26</f>
        <v>70236.269</v>
      </c>
      <c r="I10" s="109">
        <f>SUM(H10-G10)</f>
        <v>17356.464</v>
      </c>
      <c r="J10" s="110">
        <f>I10/G10*100</f>
        <v>32.8224810965169</v>
      </c>
      <c r="K10" s="111"/>
      <c r="L10" s="111"/>
    </row>
    <row r="11" spans="1:11" ht="38.25" customHeight="1">
      <c r="A11" s="17">
        <v>11000000</v>
      </c>
      <c r="B11" s="20" t="s">
        <v>9</v>
      </c>
      <c r="C11" s="112">
        <f>SUM(C12+C13)</f>
        <v>414511.39499999996</v>
      </c>
      <c r="D11" s="112">
        <f>SUM(D12+D13+D14)</f>
        <v>434452.17699999997</v>
      </c>
      <c r="E11" s="109">
        <f aca="true" t="shared" si="0" ref="E11:E54">SUM(D11-C11)</f>
        <v>19940.782000000007</v>
      </c>
      <c r="F11" s="110">
        <f aca="true" t="shared" si="1" ref="F11:F54">SUM(E11/C11*100)</f>
        <v>4.8106716101254605</v>
      </c>
      <c r="G11" s="112"/>
      <c r="H11" s="112"/>
      <c r="I11" s="109"/>
      <c r="J11" s="110"/>
      <c r="K11" s="113"/>
    </row>
    <row r="12" spans="1:11" ht="20.25">
      <c r="A12" s="17">
        <v>11010000</v>
      </c>
      <c r="B12" s="20" t="s">
        <v>234</v>
      </c>
      <c r="C12" s="112">
        <v>413385.644</v>
      </c>
      <c r="D12" s="112">
        <v>433367.392</v>
      </c>
      <c r="E12" s="109">
        <f t="shared" si="0"/>
        <v>19981.74800000002</v>
      </c>
      <c r="F12" s="110">
        <f t="shared" si="1"/>
        <v>4.83368212951295</v>
      </c>
      <c r="G12" s="112"/>
      <c r="H12" s="112"/>
      <c r="I12" s="109"/>
      <c r="J12" s="110"/>
      <c r="K12" s="113"/>
    </row>
    <row r="13" spans="1:11" ht="37.5">
      <c r="A13" s="19">
        <v>11020200</v>
      </c>
      <c r="B13" s="21" t="s">
        <v>235</v>
      </c>
      <c r="C13" s="112">
        <v>1125.751</v>
      </c>
      <c r="D13" s="112">
        <v>537.883</v>
      </c>
      <c r="E13" s="109">
        <f t="shared" si="0"/>
        <v>-587.8679999999999</v>
      </c>
      <c r="F13" s="110">
        <f t="shared" si="1"/>
        <v>-52.22007353313477</v>
      </c>
      <c r="G13" s="112"/>
      <c r="H13" s="112"/>
      <c r="I13" s="109"/>
      <c r="J13" s="110"/>
      <c r="K13" s="113"/>
    </row>
    <row r="14" spans="1:11" ht="37.5">
      <c r="A14" s="135">
        <v>11023200</v>
      </c>
      <c r="B14" s="136" t="s">
        <v>299</v>
      </c>
      <c r="C14" s="112"/>
      <c r="D14" s="112">
        <v>546.902</v>
      </c>
      <c r="E14" s="109"/>
      <c r="F14" s="110"/>
      <c r="G14" s="112"/>
      <c r="H14" s="112"/>
      <c r="I14" s="109"/>
      <c r="J14" s="110"/>
      <c r="K14" s="113"/>
    </row>
    <row r="15" spans="1:11" ht="20.25">
      <c r="A15" s="19">
        <v>12000000</v>
      </c>
      <c r="B15" s="21" t="s">
        <v>10</v>
      </c>
      <c r="C15" s="112"/>
      <c r="D15" s="112"/>
      <c r="E15" s="109"/>
      <c r="F15" s="110"/>
      <c r="G15" s="112">
        <f>SUM(G16+G17)</f>
        <v>2190.522</v>
      </c>
      <c r="H15" s="112">
        <f>SUM(H16+H17)</f>
        <v>2354.235</v>
      </c>
      <c r="I15" s="109">
        <f aca="true" t="shared" si="2" ref="I15:I54">SUM(H15-G15)</f>
        <v>163.7130000000002</v>
      </c>
      <c r="J15" s="110">
        <f aca="true" t="shared" si="3" ref="J15:J54">I15/G15*100</f>
        <v>7.473698050053831</v>
      </c>
      <c r="K15" s="113"/>
    </row>
    <row r="16" spans="1:11" ht="37.5">
      <c r="A16" s="17">
        <v>12020000</v>
      </c>
      <c r="B16" s="20" t="s">
        <v>236</v>
      </c>
      <c r="C16" s="112"/>
      <c r="D16" s="112"/>
      <c r="E16" s="109"/>
      <c r="F16" s="110"/>
      <c r="G16" s="112">
        <v>6.581</v>
      </c>
      <c r="H16" s="112">
        <v>4.1</v>
      </c>
      <c r="I16" s="109">
        <f t="shared" si="2"/>
        <v>-2.4810000000000008</v>
      </c>
      <c r="J16" s="110">
        <f t="shared" si="3"/>
        <v>-37.69943777541408</v>
      </c>
      <c r="K16" s="113"/>
    </row>
    <row r="17" spans="1:11" ht="20.25">
      <c r="A17" s="17">
        <v>12030000</v>
      </c>
      <c r="B17" s="20" t="s">
        <v>237</v>
      </c>
      <c r="C17" s="112"/>
      <c r="D17" s="112"/>
      <c r="E17" s="109"/>
      <c r="F17" s="110"/>
      <c r="G17" s="112">
        <v>2183.941</v>
      </c>
      <c r="H17" s="112">
        <v>2350.135</v>
      </c>
      <c r="I17" s="109">
        <f t="shared" si="2"/>
        <v>166.19400000000041</v>
      </c>
      <c r="J17" s="110">
        <f t="shared" si="3"/>
        <v>7.609820961280567</v>
      </c>
      <c r="K17" s="113"/>
    </row>
    <row r="18" spans="1:11" ht="20.25">
      <c r="A18" s="17">
        <v>13000000</v>
      </c>
      <c r="B18" s="20" t="s">
        <v>238</v>
      </c>
      <c r="C18" s="112">
        <v>103104.946</v>
      </c>
      <c r="D18" s="112">
        <v>103035.458</v>
      </c>
      <c r="E18" s="109">
        <f t="shared" si="0"/>
        <v>-69.48799999999756</v>
      </c>
      <c r="F18" s="110">
        <f t="shared" si="1"/>
        <v>-0.06739540894575277</v>
      </c>
      <c r="G18" s="112"/>
      <c r="H18" s="112"/>
      <c r="I18" s="109"/>
      <c r="J18" s="110"/>
      <c r="K18" s="113"/>
    </row>
    <row r="19" spans="1:11" ht="20.25">
      <c r="A19" s="17">
        <v>13050000</v>
      </c>
      <c r="B19" s="20" t="s">
        <v>11</v>
      </c>
      <c r="C19" s="112">
        <v>103100.917</v>
      </c>
      <c r="D19" s="112">
        <v>103030.116</v>
      </c>
      <c r="E19" s="109">
        <f t="shared" si="0"/>
        <v>-70.80100000000675</v>
      </c>
      <c r="F19" s="110">
        <f t="shared" si="1"/>
        <v>-0.06867155216476567</v>
      </c>
      <c r="G19" s="112"/>
      <c r="H19" s="112"/>
      <c r="I19" s="109"/>
      <c r="J19" s="110"/>
      <c r="K19" s="113"/>
    </row>
    <row r="20" spans="1:11" ht="20.25">
      <c r="A20" s="17">
        <v>16010000</v>
      </c>
      <c r="B20" s="20" t="s">
        <v>297</v>
      </c>
      <c r="C20" s="112">
        <v>25.377</v>
      </c>
      <c r="D20" s="112">
        <v>5.8444</v>
      </c>
      <c r="E20" s="109">
        <f t="shared" si="0"/>
        <v>-19.5326</v>
      </c>
      <c r="F20" s="110">
        <f t="shared" si="1"/>
        <v>-76.96969696969697</v>
      </c>
      <c r="G20" s="112"/>
      <c r="H20" s="112"/>
      <c r="I20" s="109"/>
      <c r="J20" s="110"/>
      <c r="K20" s="113"/>
    </row>
    <row r="21" spans="1:11" ht="20.25">
      <c r="A21" s="17">
        <v>18000000</v>
      </c>
      <c r="B21" s="20" t="s">
        <v>12</v>
      </c>
      <c r="C21" s="112">
        <v>5931.94</v>
      </c>
      <c r="D21" s="112">
        <v>6022.92</v>
      </c>
      <c r="E21" s="109">
        <f t="shared" si="0"/>
        <v>90.98000000000047</v>
      </c>
      <c r="F21" s="110">
        <f t="shared" si="1"/>
        <v>1.5337309547972582</v>
      </c>
      <c r="G21" s="112">
        <f>SUM(G24+G25)</f>
        <v>49634.095</v>
      </c>
      <c r="H21" s="112">
        <f>SUM(H24+H25+H22)</f>
        <v>67022.526</v>
      </c>
      <c r="I21" s="109">
        <f t="shared" si="2"/>
        <v>17388.430999999997</v>
      </c>
      <c r="J21" s="110">
        <f t="shared" si="3"/>
        <v>35.033238744455794</v>
      </c>
      <c r="K21" s="113"/>
    </row>
    <row r="22" spans="1:11" ht="20.25">
      <c r="A22" s="17">
        <v>18010000</v>
      </c>
      <c r="B22" s="20" t="s">
        <v>298</v>
      </c>
      <c r="C22" s="112"/>
      <c r="D22" s="112"/>
      <c r="E22" s="109"/>
      <c r="F22" s="110"/>
      <c r="G22" s="112"/>
      <c r="H22" s="112">
        <v>133.898</v>
      </c>
      <c r="I22" s="109">
        <f t="shared" si="2"/>
        <v>133.898</v>
      </c>
      <c r="J22" s="110"/>
      <c r="K22" s="113"/>
    </row>
    <row r="23" spans="1:11" ht="20.25">
      <c r="A23" s="17">
        <v>18040000</v>
      </c>
      <c r="B23" s="20" t="s">
        <v>239</v>
      </c>
      <c r="C23" s="112">
        <v>5869.341</v>
      </c>
      <c r="D23" s="112">
        <v>5901.266</v>
      </c>
      <c r="E23" s="109">
        <f t="shared" si="0"/>
        <v>31.924999999999272</v>
      </c>
      <c r="F23" s="110">
        <f t="shared" si="1"/>
        <v>0.5439281854640797</v>
      </c>
      <c r="G23" s="112">
        <f>SUM(G24)</f>
        <v>343.009</v>
      </c>
      <c r="H23" s="112">
        <f>SUM(H24)</f>
        <v>387.989</v>
      </c>
      <c r="I23" s="109">
        <f t="shared" si="2"/>
        <v>44.97999999999996</v>
      </c>
      <c r="J23" s="110">
        <f t="shared" si="3"/>
        <v>13.1133585416126</v>
      </c>
      <c r="K23" s="113"/>
    </row>
    <row r="24" spans="1:11" ht="63" customHeight="1">
      <c r="A24" s="17">
        <v>18041500</v>
      </c>
      <c r="B24" s="20" t="s">
        <v>240</v>
      </c>
      <c r="C24" s="112"/>
      <c r="D24" s="112"/>
      <c r="E24" s="109"/>
      <c r="F24" s="110"/>
      <c r="G24" s="112">
        <v>343.009</v>
      </c>
      <c r="H24" s="112">
        <v>387.989</v>
      </c>
      <c r="I24" s="109">
        <f t="shared" si="2"/>
        <v>44.97999999999996</v>
      </c>
      <c r="J24" s="110">
        <f t="shared" si="3"/>
        <v>13.1133585416126</v>
      </c>
      <c r="K24" s="113"/>
    </row>
    <row r="25" spans="1:11" ht="20.25">
      <c r="A25" s="17">
        <v>18050000</v>
      </c>
      <c r="B25" s="20" t="s">
        <v>241</v>
      </c>
      <c r="C25" s="112"/>
      <c r="D25" s="112"/>
      <c r="E25" s="109"/>
      <c r="F25" s="110"/>
      <c r="G25" s="112">
        <v>49291.086</v>
      </c>
      <c r="H25" s="112">
        <v>66500.639</v>
      </c>
      <c r="I25" s="109">
        <f t="shared" si="2"/>
        <v>17209.552999999993</v>
      </c>
      <c r="J25" s="110">
        <f t="shared" si="3"/>
        <v>34.91412828680624</v>
      </c>
      <c r="K25" s="113"/>
    </row>
    <row r="26" spans="1:11" ht="20.25">
      <c r="A26" s="17">
        <v>19000000</v>
      </c>
      <c r="B26" s="20" t="s">
        <v>242</v>
      </c>
      <c r="C26" s="112">
        <v>0.445</v>
      </c>
      <c r="D26" s="112">
        <v>0.414</v>
      </c>
      <c r="E26" s="109">
        <f t="shared" si="0"/>
        <v>-0.031000000000000028</v>
      </c>
      <c r="F26" s="110">
        <f t="shared" si="1"/>
        <v>-6.966292134831467</v>
      </c>
      <c r="G26" s="112">
        <f>SUM(G29+G27)</f>
        <v>1055.188</v>
      </c>
      <c r="H26" s="112">
        <f>SUM(H29+H27)</f>
        <v>859.5079999999999</v>
      </c>
      <c r="I26" s="109">
        <f t="shared" si="2"/>
        <v>-195.68000000000018</v>
      </c>
      <c r="J26" s="110">
        <f t="shared" si="3"/>
        <v>-18.5445626750873</v>
      </c>
      <c r="K26" s="113"/>
    </row>
    <row r="27" spans="1:11" ht="20.25">
      <c r="A27" s="17">
        <v>19010000</v>
      </c>
      <c r="B27" s="20" t="s">
        <v>243</v>
      </c>
      <c r="C27" s="112"/>
      <c r="D27" s="112"/>
      <c r="E27" s="109"/>
      <c r="F27" s="110"/>
      <c r="G27" s="112">
        <v>1047.566</v>
      </c>
      <c r="H27" s="112">
        <v>850.021</v>
      </c>
      <c r="I27" s="109">
        <f t="shared" si="2"/>
        <v>-197.54500000000007</v>
      </c>
      <c r="J27" s="110">
        <f t="shared" si="3"/>
        <v>-18.857523058213044</v>
      </c>
      <c r="K27" s="113"/>
    </row>
    <row r="28" spans="1:11" ht="20.25">
      <c r="A28" s="17">
        <v>19040000</v>
      </c>
      <c r="B28" s="20" t="s">
        <v>13</v>
      </c>
      <c r="C28" s="112">
        <v>0.445</v>
      </c>
      <c r="D28" s="112">
        <v>0.414</v>
      </c>
      <c r="E28" s="109">
        <f t="shared" si="0"/>
        <v>-0.031000000000000028</v>
      </c>
      <c r="F28" s="110">
        <f t="shared" si="1"/>
        <v>-6.966292134831467</v>
      </c>
      <c r="G28" s="112"/>
      <c r="H28" s="112"/>
      <c r="I28" s="109"/>
      <c r="J28" s="110"/>
      <c r="K28" s="113"/>
    </row>
    <row r="29" spans="1:11" ht="20.25">
      <c r="A29" s="17">
        <v>19050000</v>
      </c>
      <c r="B29" s="20" t="s">
        <v>22</v>
      </c>
      <c r="C29" s="112"/>
      <c r="D29" s="112"/>
      <c r="E29" s="109"/>
      <c r="F29" s="110"/>
      <c r="G29" s="112">
        <v>7.622</v>
      </c>
      <c r="H29" s="112">
        <v>9.487</v>
      </c>
      <c r="I29" s="109">
        <f t="shared" si="2"/>
        <v>1.8650000000000002</v>
      </c>
      <c r="J29" s="110">
        <f t="shared" si="3"/>
        <v>24.46864340068224</v>
      </c>
      <c r="K29" s="113"/>
    </row>
    <row r="30" spans="1:12" s="7" customFormat="1" ht="20.25">
      <c r="A30" s="34">
        <v>20000000</v>
      </c>
      <c r="B30" s="35" t="s">
        <v>14</v>
      </c>
      <c r="C30" s="114">
        <f>C31+C36+C40</f>
        <v>15185.216</v>
      </c>
      <c r="D30" s="114">
        <f>D31+D36+D40</f>
        <v>8037.012999999999</v>
      </c>
      <c r="E30" s="109">
        <f t="shared" si="0"/>
        <v>-7148.203000000001</v>
      </c>
      <c r="F30" s="110">
        <f t="shared" si="1"/>
        <v>-47.07343642658755</v>
      </c>
      <c r="G30" s="114">
        <f>G31+G40+G46</f>
        <v>34032.233</v>
      </c>
      <c r="H30" s="114">
        <f>H31+H40+H46</f>
        <v>28312.343</v>
      </c>
      <c r="I30" s="109">
        <f t="shared" si="2"/>
        <v>-5719.889999999999</v>
      </c>
      <c r="J30" s="110">
        <f t="shared" si="3"/>
        <v>-16.80727209407622</v>
      </c>
      <c r="K30" s="115"/>
      <c r="L30" s="111"/>
    </row>
    <row r="31" spans="1:11" ht="20.25">
      <c r="A31" s="17">
        <v>21000000</v>
      </c>
      <c r="B31" s="20" t="s">
        <v>15</v>
      </c>
      <c r="C31" s="112">
        <v>1112.632</v>
      </c>
      <c r="D31" s="112">
        <f>D32+D33</f>
        <v>-2230.191</v>
      </c>
      <c r="E31" s="109">
        <f t="shared" si="0"/>
        <v>-3342.823</v>
      </c>
      <c r="F31" s="110" t="s">
        <v>300</v>
      </c>
      <c r="G31" s="112"/>
      <c r="H31" s="112"/>
      <c r="I31" s="109"/>
      <c r="J31" s="110"/>
      <c r="K31" s="113"/>
    </row>
    <row r="32" spans="1:11" ht="47.25" customHeight="1">
      <c r="A32" s="17">
        <v>21010300</v>
      </c>
      <c r="B32" s="20" t="s">
        <v>303</v>
      </c>
      <c r="C32" s="112">
        <v>127.573</v>
      </c>
      <c r="D32" s="112">
        <v>-35.473</v>
      </c>
      <c r="E32" s="109">
        <f t="shared" si="0"/>
        <v>-163.046</v>
      </c>
      <c r="F32" s="110">
        <f t="shared" si="1"/>
        <v>-127.8060404631074</v>
      </c>
      <c r="G32" s="112"/>
      <c r="H32" s="112"/>
      <c r="I32" s="109"/>
      <c r="J32" s="110"/>
      <c r="K32" s="113"/>
    </row>
    <row r="33" spans="1:11" ht="20.25">
      <c r="A33" s="17">
        <v>21080000</v>
      </c>
      <c r="B33" s="20" t="s">
        <v>16</v>
      </c>
      <c r="C33" s="112">
        <v>985.059</v>
      </c>
      <c r="D33" s="112">
        <v>-2194.718</v>
      </c>
      <c r="E33" s="109">
        <f t="shared" si="0"/>
        <v>-3179.777</v>
      </c>
      <c r="F33" s="110" t="s">
        <v>301</v>
      </c>
      <c r="G33" s="112"/>
      <c r="H33" s="112"/>
      <c r="I33" s="109"/>
      <c r="J33" s="110"/>
      <c r="K33" s="113"/>
    </row>
    <row r="34" spans="1:11" ht="20.25">
      <c r="A34" s="17">
        <v>201080500</v>
      </c>
      <c r="B34" s="20" t="s">
        <v>16</v>
      </c>
      <c r="C34" s="112">
        <v>16.834</v>
      </c>
      <c r="D34" s="112">
        <v>227.095</v>
      </c>
      <c r="E34" s="109">
        <f t="shared" si="0"/>
        <v>210.261</v>
      </c>
      <c r="F34" s="110" t="s">
        <v>310</v>
      </c>
      <c r="G34" s="112"/>
      <c r="H34" s="112"/>
      <c r="I34" s="109"/>
      <c r="J34" s="110"/>
      <c r="K34" s="113"/>
    </row>
    <row r="35" spans="1:11" ht="20.25">
      <c r="A35" s="17">
        <v>21081100</v>
      </c>
      <c r="B35" s="20" t="s">
        <v>17</v>
      </c>
      <c r="C35" s="112">
        <v>902.887</v>
      </c>
      <c r="D35" s="112">
        <v>-2427.441</v>
      </c>
      <c r="E35" s="109">
        <f t="shared" si="0"/>
        <v>-3330.3279999999995</v>
      </c>
      <c r="F35" s="110" t="s">
        <v>302</v>
      </c>
      <c r="G35" s="112"/>
      <c r="H35" s="112"/>
      <c r="I35" s="109"/>
      <c r="J35" s="110"/>
      <c r="K35" s="113"/>
    </row>
    <row r="36" spans="1:11" ht="37.5">
      <c r="A36" s="17">
        <v>22000000</v>
      </c>
      <c r="B36" s="20" t="s">
        <v>304</v>
      </c>
      <c r="C36" s="112">
        <f>C37+C38+C39</f>
        <v>10468.584</v>
      </c>
      <c r="D36" s="112">
        <f>+D37+D38+D39</f>
        <v>6217.8589999999995</v>
      </c>
      <c r="E36" s="109">
        <f t="shared" si="0"/>
        <v>-4250.725000000001</v>
      </c>
      <c r="F36" s="110">
        <f t="shared" si="1"/>
        <v>-40.604584153883664</v>
      </c>
      <c r="G36" s="112"/>
      <c r="H36" s="112"/>
      <c r="I36" s="109"/>
      <c r="J36" s="110"/>
      <c r="K36" s="113"/>
    </row>
    <row r="37" spans="1:11" ht="37.5">
      <c r="A37" s="17">
        <v>22010300</v>
      </c>
      <c r="B37" s="20" t="s">
        <v>285</v>
      </c>
      <c r="C37" s="112">
        <v>188.509</v>
      </c>
      <c r="D37" s="112">
        <v>120.896</v>
      </c>
      <c r="E37" s="109">
        <f t="shared" si="0"/>
        <v>-67.61299999999999</v>
      </c>
      <c r="F37" s="110">
        <f t="shared" si="1"/>
        <v>-35.86725302240211</v>
      </c>
      <c r="G37" s="112"/>
      <c r="H37" s="112"/>
      <c r="I37" s="109"/>
      <c r="J37" s="110"/>
      <c r="K37" s="113"/>
    </row>
    <row r="38" spans="1:11" ht="56.25">
      <c r="A38" s="17">
        <v>22080400</v>
      </c>
      <c r="B38" s="20" t="s">
        <v>244</v>
      </c>
      <c r="C38" s="112">
        <v>9902.45</v>
      </c>
      <c r="D38" s="112">
        <v>5823.995</v>
      </c>
      <c r="E38" s="109">
        <f t="shared" si="0"/>
        <v>-4078.455000000001</v>
      </c>
      <c r="F38" s="110">
        <f t="shared" si="1"/>
        <v>-41.18632257673607</v>
      </c>
      <c r="G38" s="112"/>
      <c r="H38" s="112"/>
      <c r="I38" s="109"/>
      <c r="J38" s="110"/>
      <c r="K38" s="113"/>
    </row>
    <row r="39" spans="1:11" ht="20.25">
      <c r="A39" s="17">
        <v>22090000</v>
      </c>
      <c r="B39" s="20" t="s">
        <v>18</v>
      </c>
      <c r="C39" s="112">
        <v>377.625</v>
      </c>
      <c r="D39" s="112">
        <v>272.968</v>
      </c>
      <c r="E39" s="109">
        <f t="shared" si="0"/>
        <v>-104.65699999999998</v>
      </c>
      <c r="F39" s="110">
        <f t="shared" si="1"/>
        <v>-27.714531612048987</v>
      </c>
      <c r="G39" s="112"/>
      <c r="H39" s="112"/>
      <c r="I39" s="109"/>
      <c r="J39" s="110"/>
      <c r="K39" s="113"/>
    </row>
    <row r="40" spans="1:11" ht="20.25">
      <c r="A40" s="17">
        <v>24000000</v>
      </c>
      <c r="B40" s="20" t="s">
        <v>19</v>
      </c>
      <c r="C40" s="112">
        <f>C41</f>
        <v>3604</v>
      </c>
      <c r="D40" s="112">
        <v>4049.345</v>
      </c>
      <c r="E40" s="109">
        <f t="shared" si="0"/>
        <v>445.3449999999998</v>
      </c>
      <c r="F40" s="110">
        <f t="shared" si="1"/>
        <v>12.356964483906765</v>
      </c>
      <c r="G40" s="112">
        <f>G41+G44+G45</f>
        <v>1405.464</v>
      </c>
      <c r="H40" s="112">
        <f>H41+H44+H45</f>
        <v>142.781</v>
      </c>
      <c r="I40" s="109">
        <f t="shared" si="2"/>
        <v>-1262.683</v>
      </c>
      <c r="J40" s="110">
        <f t="shared" si="3"/>
        <v>-89.84100624420121</v>
      </c>
      <c r="K40" s="113"/>
    </row>
    <row r="41" spans="1:11" ht="20.25">
      <c r="A41" s="17">
        <v>24060000</v>
      </c>
      <c r="B41" s="20" t="s">
        <v>16</v>
      </c>
      <c r="C41" s="112">
        <v>3604</v>
      </c>
      <c r="D41" s="112">
        <v>4046.904</v>
      </c>
      <c r="E41" s="109">
        <f t="shared" si="0"/>
        <v>442.904</v>
      </c>
      <c r="F41" s="110">
        <f t="shared" si="1"/>
        <v>12.289234184239733</v>
      </c>
      <c r="G41" s="112">
        <f>SUM(G43)</f>
        <v>844.9</v>
      </c>
      <c r="H41" s="112">
        <f>SUM(H43)</f>
        <v>30.988</v>
      </c>
      <c r="I41" s="109">
        <f t="shared" si="2"/>
        <v>-813.912</v>
      </c>
      <c r="J41" s="110">
        <f t="shared" si="3"/>
        <v>-96.33234702331637</v>
      </c>
      <c r="K41" s="113"/>
    </row>
    <row r="42" spans="1:11" ht="20.25">
      <c r="A42" s="17">
        <v>24060300</v>
      </c>
      <c r="B42" s="20" t="s">
        <v>16</v>
      </c>
      <c r="C42" s="112">
        <v>3596.365</v>
      </c>
      <c r="D42" s="112">
        <v>4027.383</v>
      </c>
      <c r="E42" s="109">
        <f t="shared" si="0"/>
        <v>431.01800000000003</v>
      </c>
      <c r="F42" s="110">
        <f t="shared" si="1"/>
        <v>11.98482356490512</v>
      </c>
      <c r="G42" s="112"/>
      <c r="H42" s="112"/>
      <c r="I42" s="109"/>
      <c r="J42" s="110"/>
      <c r="K42" s="113"/>
    </row>
    <row r="43" spans="1:11" ht="56.25">
      <c r="A43" s="17">
        <v>24062100</v>
      </c>
      <c r="B43" s="20" t="s">
        <v>245</v>
      </c>
      <c r="C43" s="112"/>
      <c r="D43" s="112"/>
      <c r="E43" s="109"/>
      <c r="F43" s="110"/>
      <c r="G43" s="112">
        <v>844.9</v>
      </c>
      <c r="H43" s="112">
        <v>30.988</v>
      </c>
      <c r="I43" s="109">
        <f t="shared" si="2"/>
        <v>-813.912</v>
      </c>
      <c r="J43" s="110">
        <f t="shared" si="3"/>
        <v>-96.33234702331637</v>
      </c>
      <c r="K43" s="113"/>
    </row>
    <row r="44" spans="1:11" ht="56.25">
      <c r="A44" s="17">
        <v>24110900</v>
      </c>
      <c r="B44" s="20" t="s">
        <v>246</v>
      </c>
      <c r="C44" s="112"/>
      <c r="D44" s="112"/>
      <c r="E44" s="109"/>
      <c r="F44" s="110"/>
      <c r="G44" s="112">
        <v>16.819</v>
      </c>
      <c r="H44" s="112">
        <v>21.302</v>
      </c>
      <c r="I44" s="109">
        <f t="shared" si="2"/>
        <v>4.4830000000000005</v>
      </c>
      <c r="J44" s="110">
        <f t="shared" si="3"/>
        <v>26.654378976157922</v>
      </c>
      <c r="K44" s="113"/>
    </row>
    <row r="45" spans="1:11" ht="37.5">
      <c r="A45" s="17">
        <v>24170000</v>
      </c>
      <c r="B45" s="20" t="s">
        <v>281</v>
      </c>
      <c r="C45" s="112"/>
      <c r="D45" s="112"/>
      <c r="E45" s="109"/>
      <c r="F45" s="110"/>
      <c r="G45" s="112">
        <v>543.745</v>
      </c>
      <c r="H45" s="112">
        <v>90.491</v>
      </c>
      <c r="I45" s="109">
        <f t="shared" si="2"/>
        <v>-453.254</v>
      </c>
      <c r="J45" s="110">
        <f t="shared" si="3"/>
        <v>-83.35782397999061</v>
      </c>
      <c r="K45" s="113"/>
    </row>
    <row r="46" spans="1:11" ht="20.25">
      <c r="A46" s="17">
        <v>25000000</v>
      </c>
      <c r="B46" s="20" t="s">
        <v>20</v>
      </c>
      <c r="C46" s="112"/>
      <c r="D46" s="112"/>
      <c r="E46" s="109"/>
      <c r="F46" s="110"/>
      <c r="G46" s="112">
        <v>32626.769</v>
      </c>
      <c r="H46" s="112">
        <v>28169.562</v>
      </c>
      <c r="I46" s="109">
        <f t="shared" si="2"/>
        <v>-4457.2069999999985</v>
      </c>
      <c r="J46" s="110">
        <f t="shared" si="3"/>
        <v>-13.661196424322611</v>
      </c>
      <c r="K46" s="113"/>
    </row>
    <row r="47" spans="1:12" s="7" customFormat="1" ht="20.25">
      <c r="A47" s="34">
        <v>30000000</v>
      </c>
      <c r="B47" s="35" t="s">
        <v>21</v>
      </c>
      <c r="C47" s="114">
        <f>SUM(C48+C49)</f>
        <v>62.906</v>
      </c>
      <c r="D47" s="114">
        <f>SUM(D48+D49)</f>
        <v>53.148</v>
      </c>
      <c r="E47" s="109">
        <f t="shared" si="0"/>
        <v>-9.757999999999996</v>
      </c>
      <c r="F47" s="110">
        <f t="shared" si="1"/>
        <v>-15.51203382825167</v>
      </c>
      <c r="G47" s="114">
        <f>G50+G51</f>
        <v>9786.261999999999</v>
      </c>
      <c r="H47" s="114">
        <f>H50+H51</f>
        <v>10802.095000000001</v>
      </c>
      <c r="I47" s="109">
        <f t="shared" si="2"/>
        <v>1015.8330000000024</v>
      </c>
      <c r="J47" s="110">
        <f t="shared" si="3"/>
        <v>10.38019419467824</v>
      </c>
      <c r="K47" s="111"/>
      <c r="L47" s="111"/>
    </row>
    <row r="48" spans="1:12" s="7" customFormat="1" ht="77.25" customHeight="1">
      <c r="A48" s="17">
        <v>31010200</v>
      </c>
      <c r="B48" s="20" t="s">
        <v>247</v>
      </c>
      <c r="C48" s="116">
        <v>61.838</v>
      </c>
      <c r="D48" s="116">
        <v>52.008</v>
      </c>
      <c r="E48" s="109">
        <f t="shared" si="0"/>
        <v>-9.829999999999998</v>
      </c>
      <c r="F48" s="110">
        <f t="shared" si="1"/>
        <v>-15.896374397619583</v>
      </c>
      <c r="G48" s="116"/>
      <c r="H48" s="116"/>
      <c r="I48" s="109"/>
      <c r="J48" s="110"/>
      <c r="K48" s="111"/>
      <c r="L48" s="111"/>
    </row>
    <row r="49" spans="1:12" s="7" customFormat="1" ht="38.25" customHeight="1">
      <c r="A49" s="17">
        <v>31020000</v>
      </c>
      <c r="B49" s="20" t="s">
        <v>280</v>
      </c>
      <c r="C49" s="116">
        <v>1.068</v>
      </c>
      <c r="D49" s="116">
        <v>1.14</v>
      </c>
      <c r="E49" s="109">
        <f t="shared" si="0"/>
        <v>0.07199999999999984</v>
      </c>
      <c r="F49" s="110">
        <f t="shared" si="1"/>
        <v>6.74157303370785</v>
      </c>
      <c r="G49" s="116"/>
      <c r="H49" s="116"/>
      <c r="I49" s="109"/>
      <c r="J49" s="110"/>
      <c r="K49" s="111"/>
      <c r="L49" s="111"/>
    </row>
    <row r="50" spans="1:11" ht="37.5">
      <c r="A50" s="17">
        <v>31030000</v>
      </c>
      <c r="B50" s="20" t="s">
        <v>249</v>
      </c>
      <c r="C50" s="112"/>
      <c r="D50" s="112"/>
      <c r="E50" s="109"/>
      <c r="F50" s="110"/>
      <c r="G50" s="112">
        <v>2850</v>
      </c>
      <c r="H50" s="112">
        <v>2795</v>
      </c>
      <c r="I50" s="109">
        <f t="shared" si="2"/>
        <v>-55</v>
      </c>
      <c r="J50" s="110">
        <f t="shared" si="3"/>
        <v>-1.9298245614035088</v>
      </c>
      <c r="K50" s="113"/>
    </row>
    <row r="51" spans="1:11" ht="20.25">
      <c r="A51" s="17">
        <v>33010000</v>
      </c>
      <c r="B51" s="20" t="s">
        <v>248</v>
      </c>
      <c r="C51" s="112"/>
      <c r="D51" s="112"/>
      <c r="E51" s="109"/>
      <c r="F51" s="110"/>
      <c r="G51" s="112">
        <v>6936.262</v>
      </c>
      <c r="H51" s="112">
        <v>8007.095</v>
      </c>
      <c r="I51" s="109">
        <f t="shared" si="2"/>
        <v>1070.8330000000005</v>
      </c>
      <c r="J51" s="110">
        <f t="shared" si="3"/>
        <v>15.43818558180185</v>
      </c>
      <c r="K51" s="113"/>
    </row>
    <row r="52" spans="1:12" s="7" customFormat="1" ht="20.25">
      <c r="A52" s="18"/>
      <c r="B52" s="35" t="s">
        <v>272</v>
      </c>
      <c r="C52" s="114">
        <f>SUM(C10+C30+C47)</f>
        <v>538822.2249999999</v>
      </c>
      <c r="D52" s="114">
        <f>SUM(D10+D30+D47)</f>
        <v>551606.9744000001</v>
      </c>
      <c r="E52" s="109">
        <f t="shared" si="0"/>
        <v>12784.749400000204</v>
      </c>
      <c r="F52" s="110">
        <f t="shared" si="1"/>
        <v>2.3727212440058887</v>
      </c>
      <c r="G52" s="114">
        <f>G10+G30+G47</f>
        <v>96698.3</v>
      </c>
      <c r="H52" s="114">
        <f>H10+H30+H47</f>
        <v>109350.707</v>
      </c>
      <c r="I52" s="109">
        <f t="shared" si="2"/>
        <v>12652.406999999992</v>
      </c>
      <c r="J52" s="110">
        <f t="shared" si="3"/>
        <v>13.084415134495634</v>
      </c>
      <c r="K52" s="111"/>
      <c r="L52" s="111"/>
    </row>
    <row r="53" spans="1:11" ht="21" thickBot="1">
      <c r="A53" s="22">
        <v>40000000</v>
      </c>
      <c r="B53" s="23" t="s">
        <v>23</v>
      </c>
      <c r="C53" s="117">
        <v>483032.521</v>
      </c>
      <c r="D53" s="117">
        <v>462887.926</v>
      </c>
      <c r="E53" s="109">
        <f t="shared" si="0"/>
        <v>-20144.59500000003</v>
      </c>
      <c r="F53" s="110">
        <f t="shared" si="1"/>
        <v>-4.170442801303648</v>
      </c>
      <c r="G53" s="117">
        <v>18113.8</v>
      </c>
      <c r="H53" s="117">
        <v>17212.615</v>
      </c>
      <c r="I53" s="109">
        <f t="shared" si="2"/>
        <v>-901.1849999999977</v>
      </c>
      <c r="J53" s="110">
        <f t="shared" si="3"/>
        <v>-4.975129459307256</v>
      </c>
      <c r="K53" s="113"/>
    </row>
    <row r="54" spans="1:12" s="31" customFormat="1" ht="26.25" thickBot="1">
      <c r="A54" s="24"/>
      <c r="B54" s="25" t="s">
        <v>273</v>
      </c>
      <c r="C54" s="118">
        <f>SUM(C52:C53)</f>
        <v>1021854.7459999998</v>
      </c>
      <c r="D54" s="118">
        <f>SUM(D52:D53)</f>
        <v>1014494.9004</v>
      </c>
      <c r="E54" s="109">
        <f t="shared" si="0"/>
        <v>-7359.845599999768</v>
      </c>
      <c r="F54" s="110">
        <f t="shared" si="1"/>
        <v>-0.7202438143786601</v>
      </c>
      <c r="G54" s="118">
        <f>SUM(G52:G53)</f>
        <v>114812.1</v>
      </c>
      <c r="H54" s="118">
        <f>SUM(H52:H53)</f>
        <v>126563.322</v>
      </c>
      <c r="I54" s="109">
        <f t="shared" si="2"/>
        <v>11751.221999999994</v>
      </c>
      <c r="J54" s="110">
        <f t="shared" si="3"/>
        <v>10.235177302740734</v>
      </c>
      <c r="K54" s="119"/>
      <c r="L54" s="119"/>
    </row>
    <row r="55" spans="1:10" ht="33.75" customHeight="1" thickBot="1">
      <c r="A55" s="157" t="s">
        <v>226</v>
      </c>
      <c r="B55" s="158"/>
      <c r="C55" s="158"/>
      <c r="D55" s="158"/>
      <c r="E55" s="158"/>
      <c r="F55" s="158"/>
      <c r="G55" s="158"/>
      <c r="H55" s="158"/>
      <c r="I55" s="158"/>
      <c r="J55" s="159"/>
    </row>
    <row r="56" spans="1:10" ht="15">
      <c r="A56" s="9"/>
      <c r="B56" s="9"/>
      <c r="C56" s="127"/>
      <c r="D56" s="9"/>
      <c r="E56" s="9"/>
      <c r="F56" s="139"/>
      <c r="G56" s="127"/>
      <c r="H56" s="9"/>
      <c r="I56" s="9"/>
      <c r="J56" s="9"/>
    </row>
    <row r="57" spans="1:12" ht="20.25">
      <c r="A57" s="48" t="s">
        <v>24</v>
      </c>
      <c r="B57" s="49" t="s">
        <v>25</v>
      </c>
      <c r="C57" s="38">
        <f>C58</f>
        <v>40317.528</v>
      </c>
      <c r="D57" s="38">
        <f>D58</f>
        <v>42440.894</v>
      </c>
      <c r="E57" s="38">
        <f>SUM(D57-C57)</f>
        <v>2123.366000000002</v>
      </c>
      <c r="F57" s="95">
        <f>(E57/C57)*100</f>
        <v>5.266607615427221</v>
      </c>
      <c r="G57" s="38">
        <f>G58</f>
        <v>1032.72</v>
      </c>
      <c r="H57" s="38">
        <f>H58</f>
        <v>1275.418</v>
      </c>
      <c r="I57" s="38">
        <f>SUM(H57-G57)</f>
        <v>242.69799999999987</v>
      </c>
      <c r="J57" s="95">
        <f>(I57/G57)*100</f>
        <v>23.500852118676878</v>
      </c>
      <c r="L57" s="174"/>
    </row>
    <row r="58" spans="1:12" ht="18.75">
      <c r="A58" s="50" t="s">
        <v>26</v>
      </c>
      <c r="B58" s="51" t="s">
        <v>27</v>
      </c>
      <c r="C58" s="47">
        <v>40317.528</v>
      </c>
      <c r="D58" s="47">
        <v>42440.894</v>
      </c>
      <c r="E58" s="38">
        <f aca="true" t="shared" si="4" ref="E58:E121">SUM(D58-C58)</f>
        <v>2123.366000000002</v>
      </c>
      <c r="F58" s="95">
        <f aca="true" t="shared" si="5" ref="F58:F121">(E58/C58)*100</f>
        <v>5.266607615427221</v>
      </c>
      <c r="G58" s="14">
        <v>1032.72</v>
      </c>
      <c r="H58" s="134">
        <v>1275.418</v>
      </c>
      <c r="I58" s="38">
        <f>SUM(H58-G58)</f>
        <v>242.69799999999987</v>
      </c>
      <c r="J58" s="95">
        <f>(I58/G58)*100</f>
        <v>23.500852118676878</v>
      </c>
      <c r="L58" s="174"/>
    </row>
    <row r="59" spans="1:12" ht="40.5">
      <c r="A59" s="52" t="s">
        <v>28</v>
      </c>
      <c r="B59" s="53" t="s">
        <v>29</v>
      </c>
      <c r="C59" s="27">
        <f>C60</f>
        <v>474.751</v>
      </c>
      <c r="D59" s="27">
        <f>D60</f>
        <v>527.454</v>
      </c>
      <c r="E59" s="38">
        <f t="shared" si="4"/>
        <v>52.702999999999975</v>
      </c>
      <c r="F59" s="95">
        <f t="shared" si="5"/>
        <v>11.101187780541794</v>
      </c>
      <c r="G59" s="27"/>
      <c r="H59" s="27"/>
      <c r="I59" s="38"/>
      <c r="J59" s="95"/>
      <c r="L59" s="174"/>
    </row>
    <row r="60" spans="1:12" ht="18.75">
      <c r="A60" s="54" t="s">
        <v>30</v>
      </c>
      <c r="B60" s="55" t="s">
        <v>31</v>
      </c>
      <c r="C60" s="14">
        <v>474.751</v>
      </c>
      <c r="D60" s="14">
        <v>527.454</v>
      </c>
      <c r="E60" s="38">
        <f t="shared" si="4"/>
        <v>52.702999999999975</v>
      </c>
      <c r="F60" s="95">
        <f t="shared" si="5"/>
        <v>11.101187780541794</v>
      </c>
      <c r="G60" s="14"/>
      <c r="H60" s="14"/>
      <c r="I60" s="38"/>
      <c r="J60" s="95"/>
      <c r="L60" s="174"/>
    </row>
    <row r="61" spans="1:12" ht="20.25">
      <c r="A61" s="52" t="s">
        <v>32</v>
      </c>
      <c r="B61" s="56" t="s">
        <v>33</v>
      </c>
      <c r="C61" s="27">
        <f>SUM(C62:C73)</f>
        <v>294547.76</v>
      </c>
      <c r="D61" s="27">
        <f>SUM(D62:D73)</f>
        <v>317219.113</v>
      </c>
      <c r="E61" s="38">
        <f t="shared" si="4"/>
        <v>22671.353000000003</v>
      </c>
      <c r="F61" s="95">
        <f t="shared" si="5"/>
        <v>7.69700404443748</v>
      </c>
      <c r="G61" s="27">
        <f>SUM(G62:G73)</f>
        <v>15822.328</v>
      </c>
      <c r="H61" s="27">
        <f>SUM(H62:H73)</f>
        <v>23311.925</v>
      </c>
      <c r="I61" s="38">
        <f>SUM(H61-G61)</f>
        <v>7489.597</v>
      </c>
      <c r="J61" s="95">
        <f>(I61/G61)*100</f>
        <v>47.3356196382732</v>
      </c>
      <c r="L61" s="174"/>
    </row>
    <row r="62" spans="1:12" ht="18.75">
      <c r="A62" s="54" t="s">
        <v>34</v>
      </c>
      <c r="B62" s="51" t="s">
        <v>35</v>
      </c>
      <c r="C62" s="14">
        <v>103668.893</v>
      </c>
      <c r="D62" s="14">
        <v>112015.611</v>
      </c>
      <c r="E62" s="38">
        <f t="shared" si="4"/>
        <v>8346.718000000008</v>
      </c>
      <c r="F62" s="95">
        <f t="shared" si="5"/>
        <v>8.051323553729862</v>
      </c>
      <c r="G62" s="47">
        <v>9197.813</v>
      </c>
      <c r="H62" s="47">
        <v>16898.398</v>
      </c>
      <c r="I62" s="38">
        <f>SUM(H62-G62)</f>
        <v>7700.585000000001</v>
      </c>
      <c r="J62" s="95">
        <f>(I62/G62)*100</f>
        <v>83.72191302432438</v>
      </c>
      <c r="L62" s="174"/>
    </row>
    <row r="63" spans="1:12" ht="37.5">
      <c r="A63" s="54" t="s">
        <v>36</v>
      </c>
      <c r="B63" s="51" t="s">
        <v>37</v>
      </c>
      <c r="C63" s="14">
        <v>165495.17</v>
      </c>
      <c r="D63" s="134">
        <v>177276.947</v>
      </c>
      <c r="E63" s="38">
        <f t="shared" si="4"/>
        <v>11781.776999999973</v>
      </c>
      <c r="F63" s="95">
        <f t="shared" si="5"/>
        <v>7.119106255487681</v>
      </c>
      <c r="G63" s="47">
        <v>5922.128</v>
      </c>
      <c r="H63" s="47">
        <v>5726.127</v>
      </c>
      <c r="I63" s="38">
        <f>SUM(H63-G63)</f>
        <v>-196.0009999999993</v>
      </c>
      <c r="J63" s="95">
        <f>(I63/G63)*100</f>
        <v>-3.3096380220082935</v>
      </c>
      <c r="L63" s="174"/>
    </row>
    <row r="64" spans="1:12" ht="18.75">
      <c r="A64" s="54" t="s">
        <v>38</v>
      </c>
      <c r="B64" s="51" t="s">
        <v>39</v>
      </c>
      <c r="C64" s="14">
        <v>3081.621</v>
      </c>
      <c r="D64" s="14">
        <v>3252.281</v>
      </c>
      <c r="E64" s="38">
        <f t="shared" si="4"/>
        <v>170.65999999999985</v>
      </c>
      <c r="F64" s="95">
        <f t="shared" si="5"/>
        <v>5.537994451621398</v>
      </c>
      <c r="G64" s="47">
        <v>97.854</v>
      </c>
      <c r="H64" s="47">
        <v>64.826</v>
      </c>
      <c r="I64" s="38">
        <f>SUM(H64-G64)</f>
        <v>-33.028000000000006</v>
      </c>
      <c r="J64" s="95">
        <f>(I64/G64)*100</f>
        <v>-33.75232489218632</v>
      </c>
      <c r="L64" s="174"/>
    </row>
    <row r="65" spans="1:12" ht="18.75">
      <c r="A65" s="54" t="s">
        <v>40</v>
      </c>
      <c r="B65" s="51" t="s">
        <v>41</v>
      </c>
      <c r="C65" s="14">
        <v>736.217</v>
      </c>
      <c r="D65" s="14">
        <v>962.466</v>
      </c>
      <c r="E65" s="38">
        <f t="shared" si="4"/>
        <v>226.24900000000002</v>
      </c>
      <c r="F65" s="95">
        <f t="shared" si="5"/>
        <v>30.731292540107063</v>
      </c>
      <c r="G65" s="47"/>
      <c r="H65" s="47"/>
      <c r="I65" s="38"/>
      <c r="J65" s="95"/>
      <c r="L65" s="174"/>
    </row>
    <row r="66" spans="1:12" ht="37.5">
      <c r="A66" s="54" t="s">
        <v>42</v>
      </c>
      <c r="B66" s="51" t="s">
        <v>43</v>
      </c>
      <c r="C66" s="14">
        <v>4470.993</v>
      </c>
      <c r="D66" s="14">
        <v>4800.845</v>
      </c>
      <c r="E66" s="38">
        <f t="shared" si="4"/>
        <v>329.85199999999986</v>
      </c>
      <c r="F66" s="95">
        <f t="shared" si="5"/>
        <v>7.3776004569902</v>
      </c>
      <c r="G66" s="47">
        <v>12.417</v>
      </c>
      <c r="H66" s="141">
        <v>61.908</v>
      </c>
      <c r="I66" s="38">
        <f>SUM(H66-G66)</f>
        <v>49.491</v>
      </c>
      <c r="J66" s="95" t="s">
        <v>312</v>
      </c>
      <c r="L66" s="174"/>
    </row>
    <row r="67" spans="1:12" ht="18.75">
      <c r="A67" s="54" t="s">
        <v>44</v>
      </c>
      <c r="B67" s="51" t="s">
        <v>45</v>
      </c>
      <c r="C67" s="14">
        <v>9928.924</v>
      </c>
      <c r="D67" s="14">
        <v>10809.291</v>
      </c>
      <c r="E67" s="38">
        <f t="shared" si="4"/>
        <v>880.3669999999984</v>
      </c>
      <c r="F67" s="95">
        <f t="shared" si="5"/>
        <v>8.866690892185279</v>
      </c>
      <c r="G67" s="47">
        <v>171.227</v>
      </c>
      <c r="H67" s="47">
        <v>164.533</v>
      </c>
      <c r="I67" s="38">
        <f>SUM(H67-G67)</f>
        <v>-6.694000000000017</v>
      </c>
      <c r="J67" s="95">
        <f>(I67/G67)*100</f>
        <v>-3.9094301716435007</v>
      </c>
      <c r="L67" s="174"/>
    </row>
    <row r="68" spans="1:12" ht="18.75">
      <c r="A68" s="54" t="s">
        <v>286</v>
      </c>
      <c r="B68" s="51" t="s">
        <v>289</v>
      </c>
      <c r="C68" s="14">
        <v>52.161</v>
      </c>
      <c r="D68" s="14">
        <v>514.417</v>
      </c>
      <c r="E68" s="38">
        <f t="shared" si="4"/>
        <v>462.25600000000003</v>
      </c>
      <c r="F68" s="95" t="s">
        <v>311</v>
      </c>
      <c r="G68" s="47"/>
      <c r="H68" s="47"/>
      <c r="I68" s="38"/>
      <c r="J68" s="95"/>
      <c r="L68" s="174"/>
    </row>
    <row r="69" spans="1:12" ht="18.75">
      <c r="A69" s="54" t="s">
        <v>46</v>
      </c>
      <c r="B69" s="51" t="s">
        <v>47</v>
      </c>
      <c r="C69" s="14">
        <v>3273.925</v>
      </c>
      <c r="D69" s="14">
        <v>3451.516</v>
      </c>
      <c r="E69" s="38">
        <f t="shared" si="4"/>
        <v>177.5909999999999</v>
      </c>
      <c r="F69" s="95">
        <f t="shared" si="5"/>
        <v>5.424406484571268</v>
      </c>
      <c r="G69" s="47">
        <v>296.019</v>
      </c>
      <c r="H69" s="47">
        <v>291.099</v>
      </c>
      <c r="I69" s="38">
        <f>SUM(H69-G69)</f>
        <v>-4.920000000000016</v>
      </c>
      <c r="J69" s="95">
        <f>(I69/G69)*100</f>
        <v>-1.6620554761687647</v>
      </c>
      <c r="L69" s="174"/>
    </row>
    <row r="70" spans="1:12" ht="37.5">
      <c r="A70" s="54" t="s">
        <v>48</v>
      </c>
      <c r="B70" s="51" t="s">
        <v>49</v>
      </c>
      <c r="C70" s="14">
        <v>3183.458</v>
      </c>
      <c r="D70" s="14">
        <v>3443.358</v>
      </c>
      <c r="E70" s="38">
        <f t="shared" si="4"/>
        <v>259.9000000000001</v>
      </c>
      <c r="F70" s="95">
        <f t="shared" si="5"/>
        <v>8.164078181650272</v>
      </c>
      <c r="G70" s="47">
        <v>112.538</v>
      </c>
      <c r="H70" s="47">
        <v>102.915</v>
      </c>
      <c r="I70" s="38">
        <f>SUM(H70-G70)</f>
        <v>-9.62299999999999</v>
      </c>
      <c r="J70" s="95">
        <f>(I70/G70)*100</f>
        <v>-8.550889477332092</v>
      </c>
      <c r="L70" s="174"/>
    </row>
    <row r="71" spans="1:12" ht="18.75">
      <c r="A71" s="54" t="s">
        <v>50</v>
      </c>
      <c r="B71" s="51" t="s">
        <v>51</v>
      </c>
      <c r="C71" s="14">
        <v>486.398</v>
      </c>
      <c r="D71" s="134">
        <v>505.001</v>
      </c>
      <c r="E71" s="38">
        <f t="shared" si="4"/>
        <v>18.602999999999952</v>
      </c>
      <c r="F71" s="95">
        <f t="shared" si="5"/>
        <v>3.824645660549581</v>
      </c>
      <c r="G71" s="47">
        <v>12.332</v>
      </c>
      <c r="H71" s="47">
        <v>2.119</v>
      </c>
      <c r="I71" s="38">
        <f>SUM(H71-G71)</f>
        <v>-10.213000000000001</v>
      </c>
      <c r="J71" s="95">
        <f>(I71/G71)*100</f>
        <v>-82.81706130392476</v>
      </c>
      <c r="L71" s="174"/>
    </row>
    <row r="72" spans="1:12" ht="18.75">
      <c r="A72" s="54" t="s">
        <v>277</v>
      </c>
      <c r="B72" s="51" t="s">
        <v>282</v>
      </c>
      <c r="C72" s="14">
        <v>7.1</v>
      </c>
      <c r="D72" s="14">
        <v>10</v>
      </c>
      <c r="E72" s="38">
        <f>SUM(D72-C72)</f>
        <v>2.9000000000000004</v>
      </c>
      <c r="F72" s="95">
        <f>(E72/C72)*100</f>
        <v>40.845070422535215</v>
      </c>
      <c r="G72" s="47"/>
      <c r="H72" s="47"/>
      <c r="I72" s="38"/>
      <c r="J72" s="95"/>
      <c r="L72" s="174"/>
    </row>
    <row r="73" spans="1:12" ht="37.5">
      <c r="A73" s="54" t="s">
        <v>52</v>
      </c>
      <c r="B73" s="57" t="s">
        <v>53</v>
      </c>
      <c r="C73" s="14">
        <v>162.9</v>
      </c>
      <c r="D73" s="14">
        <v>177.38</v>
      </c>
      <c r="E73" s="38">
        <f t="shared" si="4"/>
        <v>14.47999999999999</v>
      </c>
      <c r="F73" s="95">
        <f>(E73/C73)*100</f>
        <v>8.888888888888882</v>
      </c>
      <c r="G73" s="47"/>
      <c r="H73" s="47"/>
      <c r="I73" s="38"/>
      <c r="J73" s="95"/>
      <c r="L73" s="174"/>
    </row>
    <row r="74" spans="1:12" ht="20.25">
      <c r="A74" s="58" t="s">
        <v>54</v>
      </c>
      <c r="B74" s="53" t="s">
        <v>55</v>
      </c>
      <c r="C74" s="27">
        <f>SUM(C75:C81)</f>
        <v>199279.383</v>
      </c>
      <c r="D74" s="27">
        <f>SUM(D75:D81)</f>
        <v>200259.877</v>
      </c>
      <c r="E74" s="38">
        <f t="shared" si="4"/>
        <v>980.494000000006</v>
      </c>
      <c r="F74" s="95">
        <f t="shared" si="5"/>
        <v>0.49201978912189126</v>
      </c>
      <c r="G74" s="27">
        <f>SUM(G75:G81)</f>
        <v>78757.455</v>
      </c>
      <c r="H74" s="27">
        <f>SUM(H75:H81)</f>
        <v>12435.336</v>
      </c>
      <c r="I74" s="38">
        <f aca="true" t="shared" si="6" ref="I74:I81">SUM(H74-G74)</f>
        <v>-66322.119</v>
      </c>
      <c r="J74" s="95">
        <f aca="true" t="shared" si="7" ref="J74:J81">(I74/G74)*100</f>
        <v>-84.21059187349313</v>
      </c>
      <c r="L74" s="174"/>
    </row>
    <row r="75" spans="1:12" ht="18.75">
      <c r="A75" s="54" t="s">
        <v>56</v>
      </c>
      <c r="B75" s="51" t="s">
        <v>57</v>
      </c>
      <c r="C75" s="47">
        <v>82885.23</v>
      </c>
      <c r="D75" s="47">
        <v>96543.086</v>
      </c>
      <c r="E75" s="38">
        <f t="shared" si="4"/>
        <v>13657.856</v>
      </c>
      <c r="F75" s="95">
        <f t="shared" si="5"/>
        <v>16.478033541078428</v>
      </c>
      <c r="G75" s="47">
        <v>8606.836</v>
      </c>
      <c r="H75" s="47">
        <v>7463.221</v>
      </c>
      <c r="I75" s="38">
        <f t="shared" si="6"/>
        <v>-1143.6149999999998</v>
      </c>
      <c r="J75" s="95">
        <f t="shared" si="7"/>
        <v>-13.287286989086347</v>
      </c>
      <c r="L75" s="174"/>
    </row>
    <row r="76" spans="1:12" ht="18.75">
      <c r="A76" s="54" t="s">
        <v>58</v>
      </c>
      <c r="B76" s="51" t="s">
        <v>59</v>
      </c>
      <c r="C76" s="47">
        <v>24757.837</v>
      </c>
      <c r="D76" s="47">
        <v>26237.229</v>
      </c>
      <c r="E76" s="38">
        <f t="shared" si="4"/>
        <v>1479.3919999999998</v>
      </c>
      <c r="F76" s="95">
        <f t="shared" si="5"/>
        <v>5.9754493092429675</v>
      </c>
      <c r="G76" s="47">
        <v>1552.972</v>
      </c>
      <c r="H76" s="47">
        <v>1520.411</v>
      </c>
      <c r="I76" s="38">
        <f t="shared" si="6"/>
        <v>-32.56099999999992</v>
      </c>
      <c r="J76" s="95">
        <f t="shared" si="7"/>
        <v>-2.0966894444973847</v>
      </c>
      <c r="L76" s="174"/>
    </row>
    <row r="77" spans="1:12" ht="18.75">
      <c r="A77" s="54" t="s">
        <v>60</v>
      </c>
      <c r="B77" s="51" t="s">
        <v>61</v>
      </c>
      <c r="C77" s="47">
        <v>26471.083</v>
      </c>
      <c r="D77" s="47">
        <v>11509.01</v>
      </c>
      <c r="E77" s="38">
        <f t="shared" si="4"/>
        <v>-14962.072999999999</v>
      </c>
      <c r="F77" s="95">
        <f t="shared" si="5"/>
        <v>-56.52233042373068</v>
      </c>
      <c r="G77" s="47">
        <v>656.011</v>
      </c>
      <c r="H77" s="47">
        <v>47.446</v>
      </c>
      <c r="I77" s="38">
        <f t="shared" si="6"/>
        <v>-608.5649999999999</v>
      </c>
      <c r="J77" s="95">
        <f t="shared" si="7"/>
        <v>-92.76749932546863</v>
      </c>
      <c r="L77" s="174"/>
    </row>
    <row r="78" spans="1:12" ht="37.5">
      <c r="A78" s="54" t="s">
        <v>62</v>
      </c>
      <c r="B78" s="51" t="s">
        <v>63</v>
      </c>
      <c r="C78" s="47">
        <v>61251.938</v>
      </c>
      <c r="D78" s="47">
        <v>24102.716</v>
      </c>
      <c r="E78" s="38">
        <f t="shared" si="4"/>
        <v>-37149.222</v>
      </c>
      <c r="F78" s="95">
        <f t="shared" si="5"/>
        <v>-60.6498720089477</v>
      </c>
      <c r="G78" s="47">
        <v>2594.881</v>
      </c>
      <c r="H78" s="47">
        <v>734.527</v>
      </c>
      <c r="I78" s="38">
        <f t="shared" si="6"/>
        <v>-1860.3539999999998</v>
      </c>
      <c r="J78" s="95">
        <f t="shared" si="7"/>
        <v>-71.6932298629494</v>
      </c>
      <c r="L78" s="174"/>
    </row>
    <row r="79" spans="1:12" ht="18.75">
      <c r="A79" s="54" t="s">
        <v>64</v>
      </c>
      <c r="B79" s="51" t="s">
        <v>65</v>
      </c>
      <c r="C79" s="47">
        <v>2472.048</v>
      </c>
      <c r="D79" s="47">
        <v>3949.721</v>
      </c>
      <c r="E79" s="38">
        <f t="shared" si="4"/>
        <v>1477.6730000000002</v>
      </c>
      <c r="F79" s="95">
        <f t="shared" si="5"/>
        <v>59.77525517303872</v>
      </c>
      <c r="G79" s="47">
        <v>40.928</v>
      </c>
      <c r="H79" s="47">
        <v>47.107</v>
      </c>
      <c r="I79" s="38">
        <f t="shared" si="6"/>
        <v>6.179000000000002</v>
      </c>
      <c r="J79" s="95">
        <f t="shared" si="7"/>
        <v>15.097243940578583</v>
      </c>
      <c r="L79" s="174"/>
    </row>
    <row r="80" spans="1:12" ht="18.75">
      <c r="A80" s="54" t="s">
        <v>305</v>
      </c>
      <c r="B80" s="51" t="s">
        <v>306</v>
      </c>
      <c r="C80" s="47"/>
      <c r="D80" s="141">
        <v>36126.758</v>
      </c>
      <c r="E80" s="38">
        <f>SUM(D80-C80)</f>
        <v>36126.758</v>
      </c>
      <c r="F80" s="145" t="e">
        <f>(E80/C80)*100</f>
        <v>#DIV/0!</v>
      </c>
      <c r="G80" s="47"/>
      <c r="H80" s="47">
        <v>2554.277</v>
      </c>
      <c r="I80" s="38">
        <f>SUM(H80-G80)</f>
        <v>2554.277</v>
      </c>
      <c r="J80" s="95"/>
      <c r="L80" s="174"/>
    </row>
    <row r="81" spans="1:12" ht="18.75">
      <c r="A81" s="54" t="s">
        <v>66</v>
      </c>
      <c r="B81" s="51" t="s">
        <v>67</v>
      </c>
      <c r="C81" s="47">
        <v>1441.247</v>
      </c>
      <c r="D81" s="47">
        <v>1791.357</v>
      </c>
      <c r="E81" s="38">
        <f t="shared" si="4"/>
        <v>350.1099999999999</v>
      </c>
      <c r="F81" s="95">
        <f t="shared" si="5"/>
        <v>24.292158110303085</v>
      </c>
      <c r="G81" s="47">
        <v>65305.827</v>
      </c>
      <c r="H81" s="47">
        <v>68.347</v>
      </c>
      <c r="I81" s="38">
        <f t="shared" si="6"/>
        <v>-65237.479999999996</v>
      </c>
      <c r="J81" s="105" t="s">
        <v>313</v>
      </c>
      <c r="L81" s="174"/>
    </row>
    <row r="82" spans="1:12" ht="20.25">
      <c r="A82" s="52" t="s">
        <v>68</v>
      </c>
      <c r="B82" s="53" t="s">
        <v>69</v>
      </c>
      <c r="C82" s="27">
        <f>SUM(C83:C124)</f>
        <v>285514.968</v>
      </c>
      <c r="D82" s="27">
        <f>SUM(D83:D124)</f>
        <v>332359.559</v>
      </c>
      <c r="E82" s="38">
        <f t="shared" si="4"/>
        <v>46844.591000000015</v>
      </c>
      <c r="F82" s="95">
        <f t="shared" si="5"/>
        <v>16.40705260678313</v>
      </c>
      <c r="G82" s="27">
        <f>SUM(G83:G124)</f>
        <v>1118.607</v>
      </c>
      <c r="H82" s="27">
        <f>SUM(H83:H124)</f>
        <v>810.729</v>
      </c>
      <c r="I82" s="38">
        <f>SUM(H82-G82)</f>
        <v>-307.87799999999993</v>
      </c>
      <c r="J82" s="95">
        <f>(I82/G82)*100</f>
        <v>-27.52333929610667</v>
      </c>
      <c r="L82" s="174"/>
    </row>
    <row r="83" spans="1:12" ht="198" customHeight="1">
      <c r="A83" s="54" t="s">
        <v>70</v>
      </c>
      <c r="B83" s="51" t="s">
        <v>71</v>
      </c>
      <c r="C83" s="88">
        <v>31295.478</v>
      </c>
      <c r="D83" s="88">
        <v>31525.516</v>
      </c>
      <c r="E83" s="38">
        <f t="shared" si="4"/>
        <v>230.03800000000047</v>
      </c>
      <c r="F83" s="95">
        <f t="shared" si="5"/>
        <v>0.7350518819364269</v>
      </c>
      <c r="G83" s="14"/>
      <c r="H83" s="14"/>
      <c r="I83" s="38"/>
      <c r="J83" s="95"/>
      <c r="L83" s="174"/>
    </row>
    <row r="84" spans="1:12" ht="225" customHeight="1">
      <c r="A84" s="54" t="s">
        <v>72</v>
      </c>
      <c r="B84" s="55" t="s">
        <v>73</v>
      </c>
      <c r="C84" s="14">
        <v>69.805</v>
      </c>
      <c r="D84" s="14">
        <v>45.194</v>
      </c>
      <c r="E84" s="38">
        <f t="shared" si="4"/>
        <v>-24.611000000000004</v>
      </c>
      <c r="F84" s="95">
        <f t="shared" si="5"/>
        <v>-35.25678676312585</v>
      </c>
      <c r="G84" s="14"/>
      <c r="H84" s="14"/>
      <c r="I84" s="38"/>
      <c r="J84" s="95"/>
      <c r="L84" s="174"/>
    </row>
    <row r="85" spans="1:12" ht="237" customHeight="1">
      <c r="A85" s="60" t="s">
        <v>74</v>
      </c>
      <c r="B85" s="61" t="s">
        <v>75</v>
      </c>
      <c r="C85" s="15">
        <v>272.847</v>
      </c>
      <c r="D85" s="15">
        <v>98.121</v>
      </c>
      <c r="E85" s="40">
        <f t="shared" si="4"/>
        <v>-174.726</v>
      </c>
      <c r="F85" s="96">
        <f t="shared" si="5"/>
        <v>-64.03808727968422</v>
      </c>
      <c r="G85" s="15">
        <v>121.898</v>
      </c>
      <c r="H85" s="15">
        <v>0.966</v>
      </c>
      <c r="I85" s="40">
        <f>SUM(H85-G85)</f>
        <v>-120.932</v>
      </c>
      <c r="J85" s="96">
        <f>(I85/G85)*100</f>
        <v>-99.20753416791088</v>
      </c>
      <c r="L85" s="174"/>
    </row>
    <row r="86" spans="1:12" ht="292.5" customHeight="1">
      <c r="A86" s="160" t="s">
        <v>76</v>
      </c>
      <c r="B86" s="8" t="s">
        <v>77</v>
      </c>
      <c r="C86" s="15">
        <v>5775.117</v>
      </c>
      <c r="D86" s="15">
        <v>6327.065</v>
      </c>
      <c r="E86" s="41">
        <f t="shared" si="4"/>
        <v>551.9479999999994</v>
      </c>
      <c r="F86" s="95">
        <f t="shared" si="5"/>
        <v>9.55734749616327</v>
      </c>
      <c r="G86" s="15"/>
      <c r="H86" s="15"/>
      <c r="I86" s="39"/>
      <c r="J86" s="97"/>
      <c r="L86" s="174"/>
    </row>
    <row r="87" spans="1:12" ht="262.5">
      <c r="A87" s="161"/>
      <c r="B87" s="63" t="s">
        <v>231</v>
      </c>
      <c r="C87" s="16"/>
      <c r="D87" s="16"/>
      <c r="E87" s="42"/>
      <c r="F87" s="95"/>
      <c r="G87" s="16"/>
      <c r="H87" s="16"/>
      <c r="I87" s="38"/>
      <c r="J87" s="95"/>
      <c r="L87" s="174"/>
    </row>
    <row r="88" spans="1:12" ht="409.5" customHeight="1">
      <c r="A88" s="62" t="s">
        <v>264</v>
      </c>
      <c r="B88" s="64" t="s">
        <v>269</v>
      </c>
      <c r="C88" s="16">
        <v>0.475</v>
      </c>
      <c r="D88" s="16">
        <v>0.415</v>
      </c>
      <c r="E88" s="41">
        <f>SUM(D88-C88)</f>
        <v>-0.06</v>
      </c>
      <c r="F88" s="95">
        <f>(E88/C88)*100</f>
        <v>-12.631578947368421</v>
      </c>
      <c r="G88" s="16"/>
      <c r="H88" s="16"/>
      <c r="I88" s="38"/>
      <c r="J88" s="95"/>
      <c r="L88" s="174"/>
    </row>
    <row r="89" spans="1:12" ht="80.25" customHeight="1">
      <c r="A89" s="54" t="s">
        <v>78</v>
      </c>
      <c r="B89" s="55" t="s">
        <v>79</v>
      </c>
      <c r="C89" s="14">
        <v>1153.25</v>
      </c>
      <c r="D89" s="14">
        <v>1282.384</v>
      </c>
      <c r="E89" s="38">
        <f t="shared" si="4"/>
        <v>129.13400000000001</v>
      </c>
      <c r="F89" s="95">
        <f t="shared" si="5"/>
        <v>11.197398655972252</v>
      </c>
      <c r="G89" s="14"/>
      <c r="H89" s="14"/>
      <c r="I89" s="38"/>
      <c r="J89" s="95"/>
      <c r="L89" s="174"/>
    </row>
    <row r="90" spans="1:12" ht="77.25" customHeight="1">
      <c r="A90" s="60" t="s">
        <v>265</v>
      </c>
      <c r="B90" s="65" t="s">
        <v>268</v>
      </c>
      <c r="C90" s="14">
        <v>2.375</v>
      </c>
      <c r="D90" s="14">
        <v>1.991</v>
      </c>
      <c r="E90" s="38">
        <f>SUM(D90-C90)</f>
        <v>-0.3839999999999999</v>
      </c>
      <c r="F90" s="95">
        <f>(E90/C90)*100</f>
        <v>-16.168421052631572</v>
      </c>
      <c r="G90" s="14"/>
      <c r="H90" s="14"/>
      <c r="I90" s="38"/>
      <c r="J90" s="95"/>
      <c r="L90" s="174"/>
    </row>
    <row r="91" spans="1:12" ht="80.25" customHeight="1">
      <c r="A91" s="60" t="s">
        <v>80</v>
      </c>
      <c r="B91" s="66" t="s">
        <v>254</v>
      </c>
      <c r="C91" s="14">
        <v>20.171</v>
      </c>
      <c r="D91" s="14">
        <v>25.896</v>
      </c>
      <c r="E91" s="38">
        <f t="shared" si="4"/>
        <v>5.725000000000001</v>
      </c>
      <c r="F91" s="95">
        <f t="shared" si="5"/>
        <v>28.382331069357004</v>
      </c>
      <c r="G91" s="14"/>
      <c r="H91" s="14"/>
      <c r="I91" s="38"/>
      <c r="J91" s="95"/>
      <c r="L91" s="174"/>
    </row>
    <row r="92" spans="1:12" ht="50.25" customHeight="1">
      <c r="A92" s="54" t="s">
        <v>81</v>
      </c>
      <c r="B92" s="51" t="s">
        <v>255</v>
      </c>
      <c r="C92" s="14">
        <v>300.667</v>
      </c>
      <c r="D92" s="14">
        <v>314.481</v>
      </c>
      <c r="E92" s="38">
        <f t="shared" si="4"/>
        <v>13.814000000000021</v>
      </c>
      <c r="F92" s="95">
        <f t="shared" si="5"/>
        <v>4.594451669122326</v>
      </c>
      <c r="G92" s="14"/>
      <c r="H92" s="14"/>
      <c r="I92" s="38"/>
      <c r="J92" s="95"/>
      <c r="L92" s="174"/>
    </row>
    <row r="93" spans="1:12" ht="18.75">
      <c r="A93" s="54" t="s">
        <v>82</v>
      </c>
      <c r="B93" s="51" t="s">
        <v>256</v>
      </c>
      <c r="C93" s="14">
        <v>1980.754</v>
      </c>
      <c r="D93" s="14">
        <v>2166.139</v>
      </c>
      <c r="E93" s="38">
        <f t="shared" si="4"/>
        <v>185.38500000000022</v>
      </c>
      <c r="F93" s="95">
        <f t="shared" si="5"/>
        <v>9.359314685215843</v>
      </c>
      <c r="G93" s="14"/>
      <c r="H93" s="14"/>
      <c r="I93" s="38"/>
      <c r="J93" s="95"/>
      <c r="L93" s="174"/>
    </row>
    <row r="94" spans="1:12" ht="30" customHeight="1">
      <c r="A94" s="62" t="s">
        <v>83</v>
      </c>
      <c r="B94" s="67" t="s">
        <v>84</v>
      </c>
      <c r="C94" s="14">
        <v>1092.925</v>
      </c>
      <c r="D94" s="14">
        <v>1424.367</v>
      </c>
      <c r="E94" s="38">
        <f>SUM(D94-C94)</f>
        <v>331.442</v>
      </c>
      <c r="F94" s="95">
        <f t="shared" si="5"/>
        <v>30.32614314797447</v>
      </c>
      <c r="G94" s="14"/>
      <c r="H94" s="14"/>
      <c r="I94" s="38"/>
      <c r="J94" s="95"/>
      <c r="L94" s="174"/>
    </row>
    <row r="95" spans="1:12" ht="37.5">
      <c r="A95" s="62" t="s">
        <v>85</v>
      </c>
      <c r="B95" s="67" t="s">
        <v>86</v>
      </c>
      <c r="C95" s="14">
        <v>6.37</v>
      </c>
      <c r="D95" s="14">
        <v>6.7</v>
      </c>
      <c r="E95" s="38">
        <f>SUM(D95-C95)</f>
        <v>0.33000000000000007</v>
      </c>
      <c r="F95" s="95">
        <f t="shared" si="5"/>
        <v>5.180533751962325</v>
      </c>
      <c r="G95" s="14"/>
      <c r="H95" s="14"/>
      <c r="I95" s="38"/>
      <c r="J95" s="95"/>
      <c r="L95" s="174"/>
    </row>
    <row r="96" spans="1:12" ht="18.75">
      <c r="A96" s="62" t="s">
        <v>87</v>
      </c>
      <c r="B96" s="68" t="s">
        <v>88</v>
      </c>
      <c r="C96" s="14">
        <v>2492.972</v>
      </c>
      <c r="D96" s="14">
        <v>2605.707</v>
      </c>
      <c r="E96" s="38">
        <f t="shared" si="4"/>
        <v>112.73499999999967</v>
      </c>
      <c r="F96" s="95">
        <f t="shared" si="5"/>
        <v>4.522112562836633</v>
      </c>
      <c r="G96" s="14"/>
      <c r="H96" s="14"/>
      <c r="I96" s="38"/>
      <c r="J96" s="95"/>
      <c r="L96" s="174"/>
    </row>
    <row r="97" spans="1:12" ht="24" customHeight="1">
      <c r="A97" s="54" t="s">
        <v>89</v>
      </c>
      <c r="B97" s="55" t="s">
        <v>90</v>
      </c>
      <c r="C97" s="14">
        <v>42383.353</v>
      </c>
      <c r="D97" s="14">
        <v>44303.079</v>
      </c>
      <c r="E97" s="38">
        <f t="shared" si="4"/>
        <v>1919.725999999995</v>
      </c>
      <c r="F97" s="95">
        <f t="shared" si="5"/>
        <v>4.529433997352675</v>
      </c>
      <c r="G97" s="14"/>
      <c r="H97" s="14"/>
      <c r="I97" s="38"/>
      <c r="J97" s="95"/>
      <c r="L97" s="174"/>
    </row>
    <row r="98" spans="1:12" ht="18.75">
      <c r="A98" s="54" t="s">
        <v>91</v>
      </c>
      <c r="B98" s="55" t="s">
        <v>227</v>
      </c>
      <c r="C98" s="134">
        <v>97119.946</v>
      </c>
      <c r="D98" s="134">
        <v>121839.824</v>
      </c>
      <c r="E98" s="38">
        <f t="shared" si="4"/>
        <v>24719.877999999997</v>
      </c>
      <c r="F98" s="95">
        <f t="shared" si="5"/>
        <v>25.452936310322904</v>
      </c>
      <c r="G98" s="14"/>
      <c r="H98" s="14"/>
      <c r="I98" s="38"/>
      <c r="J98" s="95"/>
      <c r="L98" s="174"/>
    </row>
    <row r="99" spans="1:12" ht="25.5" customHeight="1">
      <c r="A99" s="54" t="s">
        <v>92</v>
      </c>
      <c r="B99" s="51" t="s">
        <v>228</v>
      </c>
      <c r="C99" s="14">
        <v>10941.213</v>
      </c>
      <c r="D99" s="14">
        <v>11427.116</v>
      </c>
      <c r="E99" s="38">
        <f t="shared" si="4"/>
        <v>485.90300000000025</v>
      </c>
      <c r="F99" s="95">
        <f t="shared" si="5"/>
        <v>4.441034097407667</v>
      </c>
      <c r="G99" s="14"/>
      <c r="H99" s="14"/>
      <c r="I99" s="38"/>
      <c r="J99" s="95"/>
      <c r="L99" s="174"/>
    </row>
    <row r="100" spans="1:12" ht="18.75">
      <c r="A100" s="54" t="s">
        <v>93</v>
      </c>
      <c r="B100" s="55" t="s">
        <v>94</v>
      </c>
      <c r="C100" s="14">
        <v>22780.685</v>
      </c>
      <c r="D100" s="14">
        <v>25750.273</v>
      </c>
      <c r="E100" s="38">
        <f t="shared" si="4"/>
        <v>2969.5879999999997</v>
      </c>
      <c r="F100" s="95">
        <f t="shared" si="5"/>
        <v>13.03555182822641</v>
      </c>
      <c r="G100" s="14"/>
      <c r="H100" s="14"/>
      <c r="I100" s="38"/>
      <c r="J100" s="95"/>
      <c r="L100" s="174"/>
    </row>
    <row r="101" spans="1:12" ht="18.75">
      <c r="A101" s="54" t="s">
        <v>95</v>
      </c>
      <c r="B101" s="51" t="s">
        <v>96</v>
      </c>
      <c r="C101" s="14">
        <v>4204.132</v>
      </c>
      <c r="D101" s="14">
        <v>4798.76</v>
      </c>
      <c r="E101" s="38">
        <f t="shared" si="4"/>
        <v>594.6280000000006</v>
      </c>
      <c r="F101" s="95">
        <f t="shared" si="5"/>
        <v>14.143894625573141</v>
      </c>
      <c r="G101" s="14"/>
      <c r="H101" s="14"/>
      <c r="I101" s="38"/>
      <c r="J101" s="95"/>
      <c r="L101" s="174"/>
    </row>
    <row r="102" spans="1:12" ht="18.75">
      <c r="A102" s="54" t="s">
        <v>97</v>
      </c>
      <c r="B102" s="51" t="s">
        <v>98</v>
      </c>
      <c r="C102" s="14">
        <v>553.968</v>
      </c>
      <c r="D102" s="14">
        <v>484.086</v>
      </c>
      <c r="E102" s="38">
        <f t="shared" si="4"/>
        <v>-69.88199999999995</v>
      </c>
      <c r="F102" s="95">
        <f t="shared" si="5"/>
        <v>-12.614808075556702</v>
      </c>
      <c r="G102" s="14"/>
      <c r="H102" s="14"/>
      <c r="I102" s="38"/>
      <c r="J102" s="95"/>
      <c r="L102" s="174"/>
    </row>
    <row r="103" spans="1:12" ht="25.5" customHeight="1">
      <c r="A103" s="54" t="s">
        <v>99</v>
      </c>
      <c r="B103" s="51" t="s">
        <v>100</v>
      </c>
      <c r="C103" s="14">
        <v>5312.557</v>
      </c>
      <c r="D103" s="14">
        <v>12934.798</v>
      </c>
      <c r="E103" s="38">
        <f t="shared" si="4"/>
        <v>7622.241000000001</v>
      </c>
      <c r="F103" s="95">
        <f t="shared" si="5"/>
        <v>143.4759382346392</v>
      </c>
      <c r="G103" s="14"/>
      <c r="H103" s="14"/>
      <c r="I103" s="38"/>
      <c r="J103" s="95"/>
      <c r="L103" s="174"/>
    </row>
    <row r="104" spans="1:12" ht="37.5">
      <c r="A104" s="54" t="s">
        <v>101</v>
      </c>
      <c r="B104" s="55" t="s">
        <v>102</v>
      </c>
      <c r="C104" s="14">
        <v>6577.293</v>
      </c>
      <c r="D104" s="14">
        <v>5893.36</v>
      </c>
      <c r="E104" s="38">
        <f t="shared" si="4"/>
        <v>-683.933</v>
      </c>
      <c r="F104" s="95">
        <f t="shared" si="5"/>
        <v>-10.398396422357953</v>
      </c>
      <c r="G104" s="14"/>
      <c r="H104" s="14"/>
      <c r="I104" s="38"/>
      <c r="J104" s="95"/>
      <c r="L104" s="174"/>
    </row>
    <row r="105" spans="1:12" ht="39.75" customHeight="1">
      <c r="A105" s="54" t="s">
        <v>103</v>
      </c>
      <c r="B105" s="55" t="s">
        <v>104</v>
      </c>
      <c r="C105" s="14">
        <v>81.352</v>
      </c>
      <c r="D105" s="14">
        <v>68.9</v>
      </c>
      <c r="E105" s="38">
        <f t="shared" si="4"/>
        <v>-12.451999999999998</v>
      </c>
      <c r="F105" s="95">
        <f t="shared" si="5"/>
        <v>-15.306323138951713</v>
      </c>
      <c r="G105" s="14"/>
      <c r="H105" s="14"/>
      <c r="I105" s="38"/>
      <c r="J105" s="95"/>
      <c r="L105" s="174"/>
    </row>
    <row r="106" spans="1:12" ht="18.75">
      <c r="A106" s="69" t="s">
        <v>105</v>
      </c>
      <c r="B106" s="55" t="s">
        <v>106</v>
      </c>
      <c r="C106" s="14">
        <v>1452.484</v>
      </c>
      <c r="D106" s="14">
        <v>1474.885</v>
      </c>
      <c r="E106" s="38">
        <f t="shared" si="4"/>
        <v>22.401000000000067</v>
      </c>
      <c r="F106" s="95">
        <f>(E106/C106)*100</f>
        <v>1.5422545102045921</v>
      </c>
      <c r="G106" s="14">
        <v>19.172</v>
      </c>
      <c r="H106" s="14"/>
      <c r="I106" s="38">
        <f>SUM(H106-G106)</f>
        <v>-19.172</v>
      </c>
      <c r="J106" s="95">
        <f>(I106/G106)*100</f>
        <v>-100</v>
      </c>
      <c r="L106" s="174"/>
    </row>
    <row r="107" spans="1:12" ht="37.5">
      <c r="A107" s="69" t="s">
        <v>107</v>
      </c>
      <c r="B107" s="55" t="s">
        <v>108</v>
      </c>
      <c r="C107" s="14">
        <v>734.444</v>
      </c>
      <c r="D107" s="134">
        <v>5193.078</v>
      </c>
      <c r="E107" s="38">
        <f t="shared" si="4"/>
        <v>4458.634</v>
      </c>
      <c r="F107" s="95">
        <f t="shared" si="5"/>
        <v>607.0761011050537</v>
      </c>
      <c r="G107" s="14"/>
      <c r="H107" s="14"/>
      <c r="I107" s="38"/>
      <c r="J107" s="95"/>
      <c r="L107" s="174"/>
    </row>
    <row r="108" spans="1:12" ht="18.75">
      <c r="A108" s="69" t="s">
        <v>109</v>
      </c>
      <c r="B108" s="55" t="s">
        <v>110</v>
      </c>
      <c r="C108" s="14">
        <v>1245.7</v>
      </c>
      <c r="D108" s="14">
        <v>1389.24</v>
      </c>
      <c r="E108" s="38">
        <f t="shared" si="4"/>
        <v>143.53999999999996</v>
      </c>
      <c r="F108" s="95">
        <f t="shared" si="5"/>
        <v>11.522838564662436</v>
      </c>
      <c r="G108" s="14"/>
      <c r="H108" s="14"/>
      <c r="I108" s="38"/>
      <c r="J108" s="95"/>
      <c r="L108" s="174"/>
    </row>
    <row r="109" spans="1:12" ht="18.75">
      <c r="A109" s="69" t="s">
        <v>111</v>
      </c>
      <c r="B109" s="57" t="s">
        <v>229</v>
      </c>
      <c r="C109" s="14">
        <v>261.225</v>
      </c>
      <c r="D109" s="14">
        <v>254.897</v>
      </c>
      <c r="E109" s="38">
        <f t="shared" si="4"/>
        <v>-6.328000000000031</v>
      </c>
      <c r="F109" s="95">
        <f t="shared" si="5"/>
        <v>-2.4224327686860105</v>
      </c>
      <c r="G109" s="14"/>
      <c r="H109" s="14"/>
      <c r="I109" s="38"/>
      <c r="J109" s="95"/>
      <c r="L109" s="174"/>
    </row>
    <row r="110" spans="1:12" ht="42" customHeight="1">
      <c r="A110" s="69" t="s">
        <v>112</v>
      </c>
      <c r="B110" s="51" t="s">
        <v>259</v>
      </c>
      <c r="C110" s="14">
        <v>2640.166</v>
      </c>
      <c r="D110" s="14"/>
      <c r="E110" s="38">
        <f t="shared" si="4"/>
        <v>-2640.166</v>
      </c>
      <c r="F110" s="95">
        <f t="shared" si="5"/>
        <v>-100</v>
      </c>
      <c r="G110" s="14">
        <v>58.51</v>
      </c>
      <c r="H110" s="14"/>
      <c r="I110" s="38">
        <f>SUM(H110-G110)</f>
        <v>-58.51</v>
      </c>
      <c r="J110" s="95">
        <f>(I110/G110)*100</f>
        <v>-100</v>
      </c>
      <c r="L110" s="174"/>
    </row>
    <row r="111" spans="1:12" ht="18.75">
      <c r="A111" s="54" t="s">
        <v>113</v>
      </c>
      <c r="B111" s="57" t="s">
        <v>114</v>
      </c>
      <c r="C111" s="14">
        <v>637.405</v>
      </c>
      <c r="D111" s="14">
        <v>2358.389</v>
      </c>
      <c r="E111" s="38">
        <f t="shared" si="4"/>
        <v>1720.9840000000002</v>
      </c>
      <c r="F111" s="95">
        <f t="shared" si="5"/>
        <v>269.9985095818201</v>
      </c>
      <c r="G111" s="14"/>
      <c r="H111" s="14">
        <v>105.839</v>
      </c>
      <c r="I111" s="38"/>
      <c r="J111" s="95"/>
      <c r="L111" s="174"/>
    </row>
    <row r="112" spans="1:12" ht="18.75">
      <c r="A112" s="69" t="s">
        <v>115</v>
      </c>
      <c r="B112" s="51" t="s">
        <v>116</v>
      </c>
      <c r="C112" s="14">
        <v>408.588</v>
      </c>
      <c r="D112" s="14">
        <v>373.448</v>
      </c>
      <c r="E112" s="38">
        <f t="shared" si="4"/>
        <v>-35.14000000000004</v>
      </c>
      <c r="F112" s="95">
        <f t="shared" si="5"/>
        <v>-8.600350475295418</v>
      </c>
      <c r="G112" s="14"/>
      <c r="H112" s="14">
        <v>39.465</v>
      </c>
      <c r="I112" s="38">
        <f>SUM(H112-G112)</f>
        <v>39.465</v>
      </c>
      <c r="J112" s="95"/>
      <c r="L112" s="174"/>
    </row>
    <row r="113" spans="1:12" ht="37.5">
      <c r="A113" s="54" t="s">
        <v>117</v>
      </c>
      <c r="B113" s="51" t="s">
        <v>118</v>
      </c>
      <c r="C113" s="14">
        <v>14.1</v>
      </c>
      <c r="D113" s="14">
        <v>19.8</v>
      </c>
      <c r="E113" s="38">
        <f t="shared" si="4"/>
        <v>5.700000000000001</v>
      </c>
      <c r="F113" s="95">
        <f t="shared" si="5"/>
        <v>40.425531914893625</v>
      </c>
      <c r="G113" s="14">
        <v>21.932</v>
      </c>
      <c r="H113" s="14"/>
      <c r="I113" s="38">
        <f>SUM(H113-G113)</f>
        <v>-21.932</v>
      </c>
      <c r="J113" s="95">
        <f>(I113/G113)*100</f>
        <v>-100</v>
      </c>
      <c r="L113" s="174"/>
    </row>
    <row r="114" spans="1:12" ht="18.75">
      <c r="A114" s="54" t="s">
        <v>120</v>
      </c>
      <c r="B114" s="51" t="s">
        <v>121</v>
      </c>
      <c r="C114" s="14">
        <v>140.32</v>
      </c>
      <c r="D114" s="14">
        <v>69.13</v>
      </c>
      <c r="E114" s="38">
        <f t="shared" si="4"/>
        <v>-71.19</v>
      </c>
      <c r="F114" s="95">
        <f t="shared" si="5"/>
        <v>-50.73403648802737</v>
      </c>
      <c r="G114" s="14"/>
      <c r="H114" s="14"/>
      <c r="I114" s="38"/>
      <c r="J114" s="95"/>
      <c r="L114" s="174"/>
    </row>
    <row r="115" spans="1:12" ht="66" customHeight="1">
      <c r="A115" s="121" t="s">
        <v>278</v>
      </c>
      <c r="B115" s="122" t="s">
        <v>284</v>
      </c>
      <c r="C115" s="14">
        <v>1494.578</v>
      </c>
      <c r="D115" s="134">
        <v>1694.784</v>
      </c>
      <c r="E115" s="38">
        <f t="shared" si="4"/>
        <v>200.20600000000013</v>
      </c>
      <c r="F115" s="95">
        <f t="shared" si="5"/>
        <v>13.395486886599436</v>
      </c>
      <c r="G115" s="14"/>
      <c r="H115" s="14"/>
      <c r="I115" s="38"/>
      <c r="J115" s="95"/>
      <c r="L115" s="174"/>
    </row>
    <row r="116" spans="1:12" ht="36.75" customHeight="1">
      <c r="A116" s="69" t="s">
        <v>122</v>
      </c>
      <c r="B116" s="55" t="s">
        <v>260</v>
      </c>
      <c r="C116" s="14">
        <v>6969.331</v>
      </c>
      <c r="D116" s="14">
        <v>6793.193</v>
      </c>
      <c r="E116" s="38">
        <f t="shared" si="4"/>
        <v>-176.13799999999992</v>
      </c>
      <c r="F116" s="95">
        <f t="shared" si="5"/>
        <v>-2.527330098111281</v>
      </c>
      <c r="G116" s="14">
        <v>292.624</v>
      </c>
      <c r="H116" s="14">
        <v>290.759</v>
      </c>
      <c r="I116" s="38">
        <f>SUM(H116-G116)</f>
        <v>-1.865000000000009</v>
      </c>
      <c r="J116" s="95">
        <f>(I116/G116)*100</f>
        <v>-0.637336650445626</v>
      </c>
      <c r="L116" s="174"/>
    </row>
    <row r="117" spans="1:12" ht="85.5" customHeight="1">
      <c r="A117" s="69" t="s">
        <v>257</v>
      </c>
      <c r="B117" s="55" t="s">
        <v>261</v>
      </c>
      <c r="C117" s="14">
        <v>679.966</v>
      </c>
      <c r="D117" s="14">
        <v>755.054</v>
      </c>
      <c r="E117" s="38">
        <f t="shared" si="4"/>
        <v>75.08799999999997</v>
      </c>
      <c r="F117" s="95">
        <f t="shared" si="5"/>
        <v>11.042905086430785</v>
      </c>
      <c r="G117" s="14"/>
      <c r="H117" s="14"/>
      <c r="I117" s="38"/>
      <c r="J117" s="95"/>
      <c r="L117" s="174"/>
    </row>
    <row r="118" spans="1:12" ht="48.75" customHeight="1">
      <c r="A118" s="69" t="s">
        <v>258</v>
      </c>
      <c r="B118" s="55" t="s">
        <v>262</v>
      </c>
      <c r="C118" s="14">
        <v>765.274</v>
      </c>
      <c r="D118" s="14">
        <v>898.315</v>
      </c>
      <c r="E118" s="38">
        <f t="shared" si="4"/>
        <v>133.04100000000005</v>
      </c>
      <c r="F118" s="95">
        <f t="shared" si="5"/>
        <v>17.38475369606181</v>
      </c>
      <c r="G118" s="14">
        <v>246.724</v>
      </c>
      <c r="H118" s="14">
        <v>69.105</v>
      </c>
      <c r="I118" s="38">
        <f>SUM(H118-G118)</f>
        <v>-177.61899999999997</v>
      </c>
      <c r="J118" s="95">
        <f>(I118/G118)*100</f>
        <v>-71.99096966650994</v>
      </c>
      <c r="L118" s="174"/>
    </row>
    <row r="119" spans="1:12" ht="97.5" customHeight="1">
      <c r="A119" s="69" t="s">
        <v>123</v>
      </c>
      <c r="B119" s="51" t="s">
        <v>263</v>
      </c>
      <c r="C119" s="14">
        <v>8.912</v>
      </c>
      <c r="D119" s="14">
        <v>9.631</v>
      </c>
      <c r="E119" s="38">
        <f t="shared" si="4"/>
        <v>0.7189999999999994</v>
      </c>
      <c r="F119" s="95">
        <f t="shared" si="5"/>
        <v>8.0677737881508</v>
      </c>
      <c r="G119" s="14"/>
      <c r="H119" s="14"/>
      <c r="I119" s="38"/>
      <c r="J119" s="95"/>
      <c r="L119" s="174"/>
    </row>
    <row r="120" spans="1:12" ht="29.25" customHeight="1">
      <c r="A120" s="69" t="s">
        <v>124</v>
      </c>
      <c r="B120" s="55" t="s">
        <v>125</v>
      </c>
      <c r="C120" s="14">
        <v>300.7</v>
      </c>
      <c r="D120" s="14">
        <v>348.384</v>
      </c>
      <c r="E120" s="38">
        <f t="shared" si="4"/>
        <v>47.684000000000026</v>
      </c>
      <c r="F120" s="95">
        <f t="shared" si="5"/>
        <v>15.857665447289667</v>
      </c>
      <c r="G120" s="14">
        <v>15</v>
      </c>
      <c r="H120" s="14"/>
      <c r="I120" s="38">
        <f>SUM(H120-G120)</f>
        <v>-15</v>
      </c>
      <c r="J120" s="95">
        <f>(I120/G120)*100</f>
        <v>-100</v>
      </c>
      <c r="L120" s="174"/>
    </row>
    <row r="121" spans="1:12" ht="18.75">
      <c r="A121" s="69" t="s">
        <v>126</v>
      </c>
      <c r="B121" s="55" t="s">
        <v>127</v>
      </c>
      <c r="C121" s="14">
        <v>1980.763</v>
      </c>
      <c r="D121" s="14">
        <v>2114.584</v>
      </c>
      <c r="E121" s="38">
        <f t="shared" si="4"/>
        <v>133.8209999999999</v>
      </c>
      <c r="F121" s="95">
        <f t="shared" si="5"/>
        <v>6.756032902472427</v>
      </c>
      <c r="G121" s="14">
        <v>342.747</v>
      </c>
      <c r="H121" s="134">
        <v>304.595</v>
      </c>
      <c r="I121" s="38">
        <f>SUM(H121-G121)</f>
        <v>-38.15199999999999</v>
      </c>
      <c r="J121" s="95">
        <f>(I121/G121)*100</f>
        <v>-11.131242578344956</v>
      </c>
      <c r="L121" s="174"/>
    </row>
    <row r="122" spans="1:12" ht="30.75" customHeight="1">
      <c r="A122" s="69" t="s">
        <v>128</v>
      </c>
      <c r="B122" s="55" t="s">
        <v>129</v>
      </c>
      <c r="C122" s="14">
        <v>31253.623</v>
      </c>
      <c r="D122" s="14">
        <v>35177.839</v>
      </c>
      <c r="E122" s="38">
        <f aca="true" t="shared" si="8" ref="E122:E178">SUM(D122-C122)</f>
        <v>3924.2160000000003</v>
      </c>
      <c r="F122" s="95">
        <f aca="true" t="shared" si="9" ref="F122:F178">(E122/C122)*100</f>
        <v>12.556035503467871</v>
      </c>
      <c r="G122" s="14"/>
      <c r="H122" s="14"/>
      <c r="I122" s="38"/>
      <c r="J122" s="95"/>
      <c r="L122" s="174"/>
    </row>
    <row r="123" spans="1:12" ht="45.75" customHeight="1">
      <c r="A123" s="69" t="s">
        <v>130</v>
      </c>
      <c r="B123" s="55" t="s">
        <v>131</v>
      </c>
      <c r="C123" s="134">
        <v>106.888</v>
      </c>
      <c r="D123" s="134">
        <v>108.552</v>
      </c>
      <c r="E123" s="38">
        <f t="shared" si="8"/>
        <v>1.6640000000000015</v>
      </c>
      <c r="F123" s="95">
        <f t="shared" si="9"/>
        <v>1.5567697028665533</v>
      </c>
      <c r="G123" s="14"/>
      <c r="H123" s="14"/>
      <c r="I123" s="38"/>
      <c r="J123" s="95"/>
      <c r="L123" s="174"/>
    </row>
    <row r="124" spans="1:12" ht="18.75">
      <c r="A124" s="69" t="s">
        <v>132</v>
      </c>
      <c r="B124" s="55" t="s">
        <v>133</v>
      </c>
      <c r="C124" s="14">
        <v>2.796</v>
      </c>
      <c r="D124" s="14">
        <v>2.184</v>
      </c>
      <c r="E124" s="38">
        <f t="shared" si="8"/>
        <v>-0.6119999999999997</v>
      </c>
      <c r="F124" s="95">
        <f t="shared" si="9"/>
        <v>-21.888412017167372</v>
      </c>
      <c r="G124" s="14"/>
      <c r="H124" s="14"/>
      <c r="I124" s="38"/>
      <c r="J124" s="95"/>
      <c r="L124" s="174"/>
    </row>
    <row r="125" spans="1:12" ht="20.25">
      <c r="A125" s="58" t="s">
        <v>134</v>
      </c>
      <c r="B125" s="53" t="s">
        <v>135</v>
      </c>
      <c r="C125" s="27">
        <f>SUM(C126:C135)</f>
        <v>37276.094</v>
      </c>
      <c r="D125" s="27">
        <f>SUM(D126:D135)</f>
        <v>41367.792</v>
      </c>
      <c r="E125" s="38">
        <f t="shared" si="8"/>
        <v>4091.698000000004</v>
      </c>
      <c r="F125" s="95">
        <f t="shared" si="9"/>
        <v>10.976734847808904</v>
      </c>
      <c r="G125" s="27">
        <f>SUM(G126:G135)</f>
        <v>12902.124999999998</v>
      </c>
      <c r="H125" s="27">
        <f>SUM(H126:H135)</f>
        <v>13808.035</v>
      </c>
      <c r="I125" s="38">
        <f>SUM(H125-G125)</f>
        <v>905.9100000000017</v>
      </c>
      <c r="J125" s="95">
        <f>(I125/G125)*100</f>
        <v>7.021401513316619</v>
      </c>
      <c r="L125" s="174"/>
    </row>
    <row r="126" spans="1:12" ht="18.75">
      <c r="A126" s="69" t="s">
        <v>136</v>
      </c>
      <c r="B126" s="55" t="s">
        <v>137</v>
      </c>
      <c r="C126" s="26">
        <v>1575.9</v>
      </c>
      <c r="D126" s="26">
        <v>2558.53</v>
      </c>
      <c r="E126" s="38">
        <f t="shared" si="8"/>
        <v>982.6300000000001</v>
      </c>
      <c r="F126" s="95">
        <f t="shared" si="9"/>
        <v>62.35357573450092</v>
      </c>
      <c r="G126" s="26">
        <v>205.3</v>
      </c>
      <c r="H126" s="26">
        <v>15</v>
      </c>
      <c r="I126" s="38">
        <f>SUM(H126-G126)</f>
        <v>-190.3</v>
      </c>
      <c r="J126" s="95">
        <f>(I126/G126)*100</f>
        <v>-92.69361909400877</v>
      </c>
      <c r="L126" s="174"/>
    </row>
    <row r="127" spans="1:12" ht="28.5" customHeight="1">
      <c r="A127" s="54" t="s">
        <v>138</v>
      </c>
      <c r="B127" s="57" t="s">
        <v>139</v>
      </c>
      <c r="C127" s="14"/>
      <c r="D127" s="14"/>
      <c r="E127" s="38"/>
      <c r="F127" s="95"/>
      <c r="G127" s="14">
        <v>10497.646</v>
      </c>
      <c r="H127" s="134">
        <v>8126.625</v>
      </c>
      <c r="I127" s="38">
        <f>SUM(H127-G127)</f>
        <v>-2371.0210000000006</v>
      </c>
      <c r="J127" s="95">
        <f>(I127/G127)*100</f>
        <v>-22.58621599547175</v>
      </c>
      <c r="L127" s="174"/>
    </row>
    <row r="128" spans="1:12" ht="18.75">
      <c r="A128" s="54" t="s">
        <v>140</v>
      </c>
      <c r="B128" s="51" t="s">
        <v>141</v>
      </c>
      <c r="C128" s="14">
        <v>751.33</v>
      </c>
      <c r="D128" s="14">
        <v>1812.074</v>
      </c>
      <c r="E128" s="38">
        <f t="shared" si="8"/>
        <v>1060.7440000000001</v>
      </c>
      <c r="F128" s="95">
        <f t="shared" si="9"/>
        <v>141.18217028469516</v>
      </c>
      <c r="G128" s="14"/>
      <c r="H128" s="14"/>
      <c r="I128" s="38"/>
      <c r="J128" s="95"/>
      <c r="L128" s="174"/>
    </row>
    <row r="129" spans="1:12" ht="42" customHeight="1">
      <c r="A129" s="54" t="s">
        <v>142</v>
      </c>
      <c r="B129" s="51" t="s">
        <v>143</v>
      </c>
      <c r="C129" s="14"/>
      <c r="D129" s="14"/>
      <c r="E129" s="38"/>
      <c r="F129" s="95"/>
      <c r="G129" s="14">
        <v>650.031</v>
      </c>
      <c r="H129" s="14">
        <v>413.253</v>
      </c>
      <c r="I129" s="38">
        <f>SUM(H129-G129)</f>
        <v>-236.77799999999996</v>
      </c>
      <c r="J129" s="95">
        <f>(I129/G129)*100</f>
        <v>-36.42564739220129</v>
      </c>
      <c r="L129" s="174"/>
    </row>
    <row r="130" spans="1:12" ht="18.75">
      <c r="A130" s="54" t="s">
        <v>144</v>
      </c>
      <c r="B130" s="51" t="s">
        <v>145</v>
      </c>
      <c r="C130" s="14">
        <v>19.1</v>
      </c>
      <c r="D130" s="14"/>
      <c r="E130" s="38">
        <f t="shared" si="8"/>
        <v>-19.1</v>
      </c>
      <c r="F130" s="95">
        <f t="shared" si="9"/>
        <v>-100</v>
      </c>
      <c r="G130" s="14"/>
      <c r="H130" s="14"/>
      <c r="I130" s="38"/>
      <c r="J130" s="95"/>
      <c r="L130" s="174"/>
    </row>
    <row r="131" spans="1:12" ht="18.75">
      <c r="A131" s="54" t="s">
        <v>146</v>
      </c>
      <c r="B131" s="51" t="s">
        <v>230</v>
      </c>
      <c r="C131" s="14"/>
      <c r="D131" s="14">
        <v>2.165</v>
      </c>
      <c r="E131" s="38"/>
      <c r="F131" s="95"/>
      <c r="G131" s="14"/>
      <c r="H131" s="14"/>
      <c r="I131" s="38"/>
      <c r="J131" s="95"/>
      <c r="L131" s="174"/>
    </row>
    <row r="132" spans="1:12" ht="18.75">
      <c r="A132" s="54" t="s">
        <v>147</v>
      </c>
      <c r="B132" s="55" t="s">
        <v>148</v>
      </c>
      <c r="C132" s="14">
        <v>33418.757</v>
      </c>
      <c r="D132" s="134">
        <v>35436.025</v>
      </c>
      <c r="E132" s="38">
        <f t="shared" si="8"/>
        <v>2017.2680000000037</v>
      </c>
      <c r="F132" s="95">
        <f t="shared" si="9"/>
        <v>6.036334624893451</v>
      </c>
      <c r="G132" s="14">
        <v>1302.971</v>
      </c>
      <c r="H132" s="14">
        <v>4733.384</v>
      </c>
      <c r="I132" s="38">
        <f>SUM(H132-G132)</f>
        <v>3430.413</v>
      </c>
      <c r="J132" s="95" t="s">
        <v>309</v>
      </c>
      <c r="L132" s="174"/>
    </row>
    <row r="133" spans="1:12" ht="37.5">
      <c r="A133" s="54" t="s">
        <v>149</v>
      </c>
      <c r="B133" s="59" t="s">
        <v>150</v>
      </c>
      <c r="C133" s="14">
        <v>292.784</v>
      </c>
      <c r="D133" s="14">
        <v>407.79</v>
      </c>
      <c r="E133" s="38">
        <f t="shared" si="8"/>
        <v>115.00600000000003</v>
      </c>
      <c r="F133" s="95">
        <f t="shared" si="9"/>
        <v>39.280151920870004</v>
      </c>
      <c r="G133" s="14">
        <v>246.177</v>
      </c>
      <c r="H133" s="14">
        <v>519.773</v>
      </c>
      <c r="I133" s="38">
        <f>SUM(H133-G133)</f>
        <v>273.596</v>
      </c>
      <c r="J133" s="95">
        <f>(I133/G133)*100</f>
        <v>111.13792108929755</v>
      </c>
      <c r="L133" s="174"/>
    </row>
    <row r="134" spans="1:12" ht="37.5">
      <c r="A134" s="54" t="s">
        <v>151</v>
      </c>
      <c r="B134" s="57" t="s">
        <v>152</v>
      </c>
      <c r="C134" s="14">
        <v>85.485</v>
      </c>
      <c r="D134" s="14">
        <v>58.13</v>
      </c>
      <c r="E134" s="38">
        <f t="shared" si="8"/>
        <v>-27.354999999999997</v>
      </c>
      <c r="F134" s="95">
        <f t="shared" si="9"/>
        <v>-31.99976604082587</v>
      </c>
      <c r="G134" s="14"/>
      <c r="H134" s="14"/>
      <c r="I134" s="38"/>
      <c r="J134" s="95"/>
      <c r="L134" s="174"/>
    </row>
    <row r="135" spans="1:12" ht="56.25">
      <c r="A135" s="54" t="s">
        <v>153</v>
      </c>
      <c r="B135" s="55" t="s">
        <v>154</v>
      </c>
      <c r="C135" s="14">
        <v>1132.738</v>
      </c>
      <c r="D135" s="14">
        <v>1093.078</v>
      </c>
      <c r="E135" s="38">
        <f t="shared" si="8"/>
        <v>-39.66000000000008</v>
      </c>
      <c r="F135" s="95">
        <f t="shared" si="9"/>
        <v>-3.501250951234979</v>
      </c>
      <c r="G135" s="14"/>
      <c r="H135" s="14"/>
      <c r="I135" s="38"/>
      <c r="J135" s="95"/>
      <c r="L135" s="174"/>
    </row>
    <row r="136" spans="1:12" ht="20.25">
      <c r="A136" s="58" t="s">
        <v>155</v>
      </c>
      <c r="B136" s="53" t="s">
        <v>156</v>
      </c>
      <c r="C136" s="27">
        <f>SUM(C137:C140)</f>
        <v>37096.958999999995</v>
      </c>
      <c r="D136" s="27">
        <f>SUM(D137:D140)</f>
        <v>41222.589</v>
      </c>
      <c r="E136" s="38">
        <f t="shared" si="8"/>
        <v>4125.630000000005</v>
      </c>
      <c r="F136" s="95">
        <f t="shared" si="9"/>
        <v>11.121208075303437</v>
      </c>
      <c r="G136" s="27">
        <f>SUM(G137:G140)</f>
        <v>3638.167</v>
      </c>
      <c r="H136" s="27">
        <f>SUM(H137:H140)</f>
        <v>2365.259</v>
      </c>
      <c r="I136" s="38">
        <f aca="true" t="shared" si="10" ref="I136:I141">SUM(H136-G136)</f>
        <v>-1272.908</v>
      </c>
      <c r="J136" s="95">
        <f aca="true" t="shared" si="11" ref="J136:J141">(I136/G136)*100</f>
        <v>-34.98761876516389</v>
      </c>
      <c r="L136" s="174"/>
    </row>
    <row r="137" spans="1:12" ht="18.75">
      <c r="A137" s="54" t="s">
        <v>157</v>
      </c>
      <c r="B137" s="51" t="s">
        <v>158</v>
      </c>
      <c r="C137" s="14">
        <v>12008.221</v>
      </c>
      <c r="D137" s="14">
        <v>12539.542</v>
      </c>
      <c r="E137" s="38">
        <f t="shared" si="8"/>
        <v>531.3209999999999</v>
      </c>
      <c r="F137" s="95">
        <f t="shared" si="9"/>
        <v>4.424643750310724</v>
      </c>
      <c r="G137" s="14">
        <v>777.602</v>
      </c>
      <c r="H137" s="14">
        <v>514.179</v>
      </c>
      <c r="I137" s="38">
        <f t="shared" si="10"/>
        <v>-263.423</v>
      </c>
      <c r="J137" s="95">
        <f t="shared" si="11"/>
        <v>-33.876327478581594</v>
      </c>
      <c r="L137" s="174"/>
    </row>
    <row r="138" spans="1:12" ht="30" customHeight="1">
      <c r="A138" s="54" t="s">
        <v>159</v>
      </c>
      <c r="B138" s="51" t="s">
        <v>160</v>
      </c>
      <c r="C138" s="14">
        <v>2869.653</v>
      </c>
      <c r="D138" s="14">
        <v>3868.838</v>
      </c>
      <c r="E138" s="38">
        <f t="shared" si="8"/>
        <v>999.1850000000004</v>
      </c>
      <c r="F138" s="95">
        <f t="shared" si="9"/>
        <v>34.81901818791333</v>
      </c>
      <c r="G138" s="14">
        <v>918.227</v>
      </c>
      <c r="H138" s="14">
        <v>708.638</v>
      </c>
      <c r="I138" s="38">
        <f t="shared" si="10"/>
        <v>-209.58899999999994</v>
      </c>
      <c r="J138" s="95">
        <f t="shared" si="11"/>
        <v>-22.825401561923137</v>
      </c>
      <c r="L138" s="174"/>
    </row>
    <row r="139" spans="1:12" ht="18.75">
      <c r="A139" s="54" t="s">
        <v>161</v>
      </c>
      <c r="B139" s="51" t="s">
        <v>162</v>
      </c>
      <c r="C139" s="14">
        <v>12212.22</v>
      </c>
      <c r="D139" s="14">
        <v>13310.669</v>
      </c>
      <c r="E139" s="38">
        <f t="shared" si="8"/>
        <v>1098.4490000000005</v>
      </c>
      <c r="F139" s="95">
        <f t="shared" si="9"/>
        <v>8.994670911595112</v>
      </c>
      <c r="G139" s="14">
        <v>1090.653</v>
      </c>
      <c r="H139" s="14">
        <v>875.908</v>
      </c>
      <c r="I139" s="38">
        <f t="shared" si="10"/>
        <v>-214.745</v>
      </c>
      <c r="J139" s="95">
        <f t="shared" si="11"/>
        <v>-19.68958046234687</v>
      </c>
      <c r="L139" s="174"/>
    </row>
    <row r="140" spans="1:12" ht="18.75">
      <c r="A140" s="54" t="s">
        <v>163</v>
      </c>
      <c r="B140" s="57" t="s">
        <v>164</v>
      </c>
      <c r="C140" s="14">
        <v>10006.865</v>
      </c>
      <c r="D140" s="14">
        <v>11503.54</v>
      </c>
      <c r="E140" s="38">
        <f t="shared" si="8"/>
        <v>1496.675000000001</v>
      </c>
      <c r="F140" s="95">
        <f t="shared" si="9"/>
        <v>14.956482374849678</v>
      </c>
      <c r="G140" s="14">
        <v>851.685</v>
      </c>
      <c r="H140" s="14">
        <v>266.534</v>
      </c>
      <c r="I140" s="38">
        <f t="shared" si="10"/>
        <v>-585.151</v>
      </c>
      <c r="J140" s="95">
        <f t="shared" si="11"/>
        <v>-68.70509636778856</v>
      </c>
      <c r="L140" s="174"/>
    </row>
    <row r="141" spans="1:12" ht="20.25">
      <c r="A141" s="58" t="s">
        <v>165</v>
      </c>
      <c r="B141" s="70" t="s">
        <v>166</v>
      </c>
      <c r="C141" s="27">
        <f>SUM(C142:C148)</f>
        <v>18979.492</v>
      </c>
      <c r="D141" s="27">
        <f>SUM(D142:D148)</f>
        <v>20795.298</v>
      </c>
      <c r="E141" s="38">
        <f t="shared" si="8"/>
        <v>1815.8060000000005</v>
      </c>
      <c r="F141" s="95">
        <f t="shared" si="9"/>
        <v>9.56720021800373</v>
      </c>
      <c r="G141" s="27">
        <f>SUM(G142:G148)</f>
        <v>2589.02</v>
      </c>
      <c r="H141" s="27">
        <f>SUM(H142:H148)</f>
        <v>1200.685</v>
      </c>
      <c r="I141" s="38">
        <f t="shared" si="10"/>
        <v>-1388.335</v>
      </c>
      <c r="J141" s="95">
        <f t="shared" si="11"/>
        <v>-53.62395809997606</v>
      </c>
      <c r="L141" s="174"/>
    </row>
    <row r="142" spans="1:12" ht="18.75">
      <c r="A142" s="69" t="s">
        <v>250</v>
      </c>
      <c r="B142" s="51" t="s">
        <v>252</v>
      </c>
      <c r="C142" s="26">
        <v>515.641</v>
      </c>
      <c r="D142" s="26">
        <v>1143.768</v>
      </c>
      <c r="E142" s="38">
        <f t="shared" si="8"/>
        <v>628.1270000000001</v>
      </c>
      <c r="F142" s="95">
        <f t="shared" si="9"/>
        <v>121.81478974713029</v>
      </c>
      <c r="G142" s="27"/>
      <c r="H142" s="27"/>
      <c r="I142" s="38"/>
      <c r="J142" s="95"/>
      <c r="L142" s="174"/>
    </row>
    <row r="143" spans="1:12" ht="37.5">
      <c r="A143" s="54" t="s">
        <v>167</v>
      </c>
      <c r="B143" s="51" t="s">
        <v>168</v>
      </c>
      <c r="C143" s="14">
        <v>44.702</v>
      </c>
      <c r="D143" s="14">
        <v>57.453</v>
      </c>
      <c r="E143" s="38">
        <f t="shared" si="8"/>
        <v>12.751000000000005</v>
      </c>
      <c r="F143" s="95">
        <f t="shared" si="9"/>
        <v>28.524450807570144</v>
      </c>
      <c r="G143" s="14">
        <v>0.431</v>
      </c>
      <c r="H143" s="14">
        <v>0.231</v>
      </c>
      <c r="I143" s="38">
        <f>SUM(H143-G143)</f>
        <v>-0.19999999999999998</v>
      </c>
      <c r="J143" s="95">
        <f>(I143/G143)*100</f>
        <v>-46.403712296983755</v>
      </c>
      <c r="L143" s="174"/>
    </row>
    <row r="144" spans="1:12" ht="37.5">
      <c r="A144" s="54" t="s">
        <v>169</v>
      </c>
      <c r="B144" s="51" t="s">
        <v>170</v>
      </c>
      <c r="C144" s="14">
        <v>12656.722</v>
      </c>
      <c r="D144" s="14">
        <v>12978.313</v>
      </c>
      <c r="E144" s="38">
        <f t="shared" si="8"/>
        <v>321.59100000000035</v>
      </c>
      <c r="F144" s="95">
        <f t="shared" si="9"/>
        <v>2.5408711671157853</v>
      </c>
      <c r="G144" s="14">
        <v>811.311</v>
      </c>
      <c r="H144" s="14">
        <v>386.993</v>
      </c>
      <c r="I144" s="38">
        <f>SUM(H144-G144)</f>
        <v>-424.31800000000004</v>
      </c>
      <c r="J144" s="95">
        <f>(I144/G144)*100</f>
        <v>-52.3002892848735</v>
      </c>
      <c r="L144" s="174"/>
    </row>
    <row r="145" spans="1:12" ht="18.75">
      <c r="A145" s="54" t="s">
        <v>171</v>
      </c>
      <c r="B145" s="51" t="s">
        <v>172</v>
      </c>
      <c r="C145" s="14">
        <v>3156.537</v>
      </c>
      <c r="D145" s="14">
        <v>3288.759</v>
      </c>
      <c r="E145" s="38">
        <f t="shared" si="8"/>
        <v>132.2220000000002</v>
      </c>
      <c r="F145" s="95">
        <f t="shared" si="9"/>
        <v>4.1888309878832475</v>
      </c>
      <c r="G145" s="14">
        <v>1680.33</v>
      </c>
      <c r="H145" s="14">
        <v>508.551</v>
      </c>
      <c r="I145" s="38">
        <f>SUM(H145-G145)</f>
        <v>-1171.779</v>
      </c>
      <c r="J145" s="95">
        <f>(I145/G145)*100</f>
        <v>-69.73505204334863</v>
      </c>
      <c r="L145" s="174"/>
    </row>
    <row r="146" spans="1:12" ht="18.75">
      <c r="A146" s="54" t="s">
        <v>173</v>
      </c>
      <c r="B146" s="57" t="s">
        <v>174</v>
      </c>
      <c r="C146" s="14">
        <v>291.969</v>
      </c>
      <c r="D146" s="14">
        <v>348.727</v>
      </c>
      <c r="E146" s="38">
        <f t="shared" si="8"/>
        <v>56.75799999999998</v>
      </c>
      <c r="F146" s="95">
        <f t="shared" si="9"/>
        <v>19.439735040363868</v>
      </c>
      <c r="G146" s="14"/>
      <c r="H146" s="14"/>
      <c r="I146" s="38"/>
      <c r="J146" s="95"/>
      <c r="L146" s="174"/>
    </row>
    <row r="147" spans="1:12" ht="18.75">
      <c r="A147" s="54" t="s">
        <v>307</v>
      </c>
      <c r="B147" s="142" t="s">
        <v>308</v>
      </c>
      <c r="C147" s="14"/>
      <c r="D147" s="14">
        <v>622.933</v>
      </c>
      <c r="E147" s="38">
        <f>SUM(D147-C147)</f>
        <v>622.933</v>
      </c>
      <c r="F147" s="95"/>
      <c r="G147" s="14"/>
      <c r="H147" s="14">
        <v>105.714</v>
      </c>
      <c r="I147" s="38">
        <f aca="true" t="shared" si="12" ref="I147:I155">SUM(H147-G147)</f>
        <v>105.714</v>
      </c>
      <c r="J147" s="95"/>
      <c r="L147" s="174"/>
    </row>
    <row r="148" spans="1:12" ht="46.5" customHeight="1">
      <c r="A148" s="54" t="s">
        <v>251</v>
      </c>
      <c r="B148" s="57" t="s">
        <v>253</v>
      </c>
      <c r="C148" s="14">
        <v>2313.921</v>
      </c>
      <c r="D148" s="14">
        <v>2355.345</v>
      </c>
      <c r="E148" s="38">
        <f t="shared" si="8"/>
        <v>41.42399999999998</v>
      </c>
      <c r="F148" s="95">
        <f t="shared" si="9"/>
        <v>1.7902080494537187</v>
      </c>
      <c r="G148" s="14">
        <v>96.948</v>
      </c>
      <c r="H148" s="14">
        <v>199.196</v>
      </c>
      <c r="I148" s="38">
        <f t="shared" si="12"/>
        <v>102.248</v>
      </c>
      <c r="J148" s="95">
        <f aca="true" t="shared" si="13" ref="J148:J155">(I148/G148)*100</f>
        <v>105.4668482072864</v>
      </c>
      <c r="L148" s="174"/>
    </row>
    <row r="149" spans="1:12" ht="20.25">
      <c r="A149" s="52" t="s">
        <v>175</v>
      </c>
      <c r="B149" s="53" t="s">
        <v>176</v>
      </c>
      <c r="C149" s="27"/>
      <c r="D149" s="27"/>
      <c r="E149" s="38"/>
      <c r="F149" s="95"/>
      <c r="G149" s="27">
        <f>SUM(G150:G152)</f>
        <v>8594.139</v>
      </c>
      <c r="H149" s="27">
        <f>SUM(H150:H152)</f>
        <v>16433.635</v>
      </c>
      <c r="I149" s="38">
        <f t="shared" si="12"/>
        <v>7839.495999999999</v>
      </c>
      <c r="J149" s="95">
        <f t="shared" si="13"/>
        <v>91.21909710792437</v>
      </c>
      <c r="L149" s="174"/>
    </row>
    <row r="150" spans="1:12" ht="18.75">
      <c r="A150" s="54" t="s">
        <v>177</v>
      </c>
      <c r="B150" s="55" t="s">
        <v>178</v>
      </c>
      <c r="C150" s="14"/>
      <c r="D150" s="14"/>
      <c r="E150" s="38"/>
      <c r="F150" s="95"/>
      <c r="G150" s="14">
        <v>7228.38</v>
      </c>
      <c r="H150" s="14">
        <v>15054.622</v>
      </c>
      <c r="I150" s="38">
        <f t="shared" si="12"/>
        <v>7826.241999999999</v>
      </c>
      <c r="J150" s="95">
        <f t="shared" si="13"/>
        <v>108.27103721719111</v>
      </c>
      <c r="L150" s="174"/>
    </row>
    <row r="151" spans="1:12" ht="37.5">
      <c r="A151" s="54" t="s">
        <v>179</v>
      </c>
      <c r="B151" s="71" t="s">
        <v>180</v>
      </c>
      <c r="C151" s="14"/>
      <c r="D151" s="14"/>
      <c r="E151" s="38"/>
      <c r="F151" s="95"/>
      <c r="G151" s="14">
        <v>1175.759</v>
      </c>
      <c r="H151" s="14">
        <v>1359.013</v>
      </c>
      <c r="I151" s="38">
        <f t="shared" si="12"/>
        <v>183.2539999999999</v>
      </c>
      <c r="J151" s="95">
        <f t="shared" si="13"/>
        <v>15.586017202504927</v>
      </c>
      <c r="L151" s="174"/>
    </row>
    <row r="152" spans="1:12" ht="18.75">
      <c r="A152" s="54" t="s">
        <v>287</v>
      </c>
      <c r="B152" s="71" t="s">
        <v>290</v>
      </c>
      <c r="C152" s="14"/>
      <c r="D152" s="14"/>
      <c r="E152" s="38"/>
      <c r="F152" s="95"/>
      <c r="G152" s="14">
        <v>190</v>
      </c>
      <c r="H152" s="14">
        <v>20</v>
      </c>
      <c r="I152" s="38">
        <f t="shared" si="12"/>
        <v>-170</v>
      </c>
      <c r="J152" s="95">
        <f t="shared" si="13"/>
        <v>-89.47368421052632</v>
      </c>
      <c r="L152" s="174"/>
    </row>
    <row r="153" spans="1:12" ht="40.5">
      <c r="A153" s="52" t="s">
        <v>181</v>
      </c>
      <c r="B153" s="53" t="s">
        <v>182</v>
      </c>
      <c r="C153" s="27">
        <f>C154</f>
        <v>28.207</v>
      </c>
      <c r="D153" s="27">
        <f>D154</f>
        <v>95.74</v>
      </c>
      <c r="E153" s="38">
        <f t="shared" si="8"/>
        <v>67.53299999999999</v>
      </c>
      <c r="F153" s="95">
        <f>(E153/C153)*100</f>
        <v>239.41929308327715</v>
      </c>
      <c r="G153" s="27">
        <f>G154</f>
        <v>12.078</v>
      </c>
      <c r="H153" s="27">
        <f>H154</f>
        <v>18.705</v>
      </c>
      <c r="I153" s="38">
        <f t="shared" si="12"/>
        <v>6.626999999999999</v>
      </c>
      <c r="J153" s="95">
        <f t="shared" si="13"/>
        <v>54.86835568802781</v>
      </c>
      <c r="L153" s="174"/>
    </row>
    <row r="154" spans="1:12" ht="18.75">
      <c r="A154" s="54" t="s">
        <v>183</v>
      </c>
      <c r="B154" s="51" t="s">
        <v>184</v>
      </c>
      <c r="C154" s="14">
        <v>28.207</v>
      </c>
      <c r="D154" s="14">
        <v>95.74</v>
      </c>
      <c r="E154" s="38">
        <f t="shared" si="8"/>
        <v>67.53299999999999</v>
      </c>
      <c r="F154" s="95">
        <f>(E154/C154)*100</f>
        <v>239.41929308327715</v>
      </c>
      <c r="G154" s="14">
        <v>12.078</v>
      </c>
      <c r="H154" s="14">
        <v>18.705</v>
      </c>
      <c r="I154" s="38">
        <f t="shared" si="12"/>
        <v>6.626999999999999</v>
      </c>
      <c r="J154" s="95">
        <f t="shared" si="13"/>
        <v>54.86835568802781</v>
      </c>
      <c r="L154" s="174"/>
    </row>
    <row r="155" spans="1:12" ht="40.5">
      <c r="A155" s="58" t="s">
        <v>185</v>
      </c>
      <c r="B155" s="70" t="s">
        <v>186</v>
      </c>
      <c r="C155" s="27">
        <f>SUM(C156:C161)</f>
        <v>19225.069</v>
      </c>
      <c r="D155" s="27">
        <f>SUM(D156:D161)</f>
        <v>20592.201999999997</v>
      </c>
      <c r="E155" s="38">
        <f t="shared" si="8"/>
        <v>1367.132999999998</v>
      </c>
      <c r="F155" s="95">
        <f t="shared" si="9"/>
        <v>7.111199444849836</v>
      </c>
      <c r="G155" s="27">
        <f>SUM(G156:G161)</f>
        <v>15529.516</v>
      </c>
      <c r="H155" s="27">
        <f>SUM(H156:H161)</f>
        <v>13995.596</v>
      </c>
      <c r="I155" s="38">
        <f t="shared" si="12"/>
        <v>-1533.92</v>
      </c>
      <c r="J155" s="95">
        <f t="shared" si="13"/>
        <v>-9.877448852881185</v>
      </c>
      <c r="L155" s="174"/>
    </row>
    <row r="156" spans="1:12" ht="37.5">
      <c r="A156" s="69" t="s">
        <v>187</v>
      </c>
      <c r="B156" s="51" t="s">
        <v>188</v>
      </c>
      <c r="C156" s="14">
        <v>300.084</v>
      </c>
      <c r="D156" s="14">
        <v>2457.395</v>
      </c>
      <c r="E156" s="38">
        <f t="shared" si="8"/>
        <v>2157.311</v>
      </c>
      <c r="F156" s="95">
        <f>(E156/C156)*100</f>
        <v>718.9023740019461</v>
      </c>
      <c r="G156" s="14"/>
      <c r="H156" s="14"/>
      <c r="I156" s="38"/>
      <c r="J156" s="95"/>
      <c r="L156" s="174"/>
    </row>
    <row r="157" spans="1:12" ht="37.5">
      <c r="A157" s="69" t="s">
        <v>189</v>
      </c>
      <c r="B157" s="57" t="s">
        <v>190</v>
      </c>
      <c r="C157" s="14">
        <v>290.24</v>
      </c>
      <c r="D157" s="14">
        <v>542.094</v>
      </c>
      <c r="E157" s="38">
        <f t="shared" si="8"/>
        <v>251.85400000000004</v>
      </c>
      <c r="F157" s="95">
        <f>(E157/C157)*100</f>
        <v>86.77439360529219</v>
      </c>
      <c r="G157" s="14"/>
      <c r="H157" s="14"/>
      <c r="I157" s="38"/>
      <c r="J157" s="95"/>
      <c r="L157" s="174"/>
    </row>
    <row r="158" spans="1:12" ht="37.5">
      <c r="A158" s="69" t="s">
        <v>191</v>
      </c>
      <c r="B158" s="57" t="s">
        <v>192</v>
      </c>
      <c r="C158" s="14">
        <v>487.752</v>
      </c>
      <c r="D158" s="14">
        <v>218.9</v>
      </c>
      <c r="E158" s="38">
        <f t="shared" si="8"/>
        <v>-268.852</v>
      </c>
      <c r="F158" s="95">
        <f>(E158/C158)*100</f>
        <v>-55.120635076842326</v>
      </c>
      <c r="G158" s="14"/>
      <c r="H158" s="14"/>
      <c r="I158" s="38"/>
      <c r="J158" s="95"/>
      <c r="L158" s="174"/>
    </row>
    <row r="159" spans="1:12" ht="37.5">
      <c r="A159" s="69" t="s">
        <v>193</v>
      </c>
      <c r="B159" s="51" t="s">
        <v>194</v>
      </c>
      <c r="C159" s="14">
        <v>16896.993</v>
      </c>
      <c r="D159" s="14">
        <v>17373.813</v>
      </c>
      <c r="E159" s="38">
        <f t="shared" si="8"/>
        <v>476.8199999999997</v>
      </c>
      <c r="F159" s="95">
        <f>(E159/C159)*100</f>
        <v>2.8219222201252006</v>
      </c>
      <c r="G159" s="14"/>
      <c r="H159" s="14"/>
      <c r="I159" s="38"/>
      <c r="J159" s="95"/>
      <c r="L159" s="174"/>
    </row>
    <row r="160" spans="1:12" ht="18.75">
      <c r="A160" s="69" t="s">
        <v>195</v>
      </c>
      <c r="B160" s="51" t="s">
        <v>196</v>
      </c>
      <c r="C160" s="14">
        <v>1250</v>
      </c>
      <c r="D160" s="14"/>
      <c r="E160" s="38">
        <f t="shared" si="8"/>
        <v>-1250</v>
      </c>
      <c r="F160" s="95">
        <f t="shared" si="9"/>
        <v>-100</v>
      </c>
      <c r="G160" s="14"/>
      <c r="H160" s="14"/>
      <c r="I160" s="38"/>
      <c r="J160" s="95"/>
      <c r="L160" s="174"/>
    </row>
    <row r="161" spans="1:12" ht="37.5">
      <c r="A161" s="54" t="s">
        <v>197</v>
      </c>
      <c r="B161" s="51" t="s">
        <v>198</v>
      </c>
      <c r="C161" s="14"/>
      <c r="D161" s="14"/>
      <c r="E161" s="38"/>
      <c r="F161" s="95"/>
      <c r="G161" s="14">
        <v>15529.516</v>
      </c>
      <c r="H161" s="14">
        <v>13995.596</v>
      </c>
      <c r="I161" s="38">
        <f>SUM(H161-G161)</f>
        <v>-1533.92</v>
      </c>
      <c r="J161" s="95">
        <f>(I161/G161)*100</f>
        <v>-9.877448852881185</v>
      </c>
      <c r="L161" s="174"/>
    </row>
    <row r="162" spans="1:12" ht="20.25">
      <c r="A162" s="58" t="s">
        <v>199</v>
      </c>
      <c r="B162" s="53" t="s">
        <v>200</v>
      </c>
      <c r="C162" s="27">
        <f>SUM(C163:C166)</f>
        <v>29.855</v>
      </c>
      <c r="D162" s="27">
        <f>SUM(D163:D166)</f>
        <v>237.58499999999998</v>
      </c>
      <c r="E162" s="38">
        <f>SUM(D162-C162)</f>
        <v>207.73</v>
      </c>
      <c r="F162" s="95">
        <f>(E162/C162)*100</f>
        <v>695.7963490202646</v>
      </c>
      <c r="G162" s="27">
        <f>SUM(G163:G166)</f>
        <v>16527.229</v>
      </c>
      <c r="H162" s="27">
        <f>SUM(H163:H166)</f>
        <v>19891.003</v>
      </c>
      <c r="I162" s="38">
        <f>SUM(H162-G162)</f>
        <v>3363.7740000000013</v>
      </c>
      <c r="J162" s="95">
        <f>(I162/G162)*100</f>
        <v>20.35292183583831</v>
      </c>
      <c r="L162" s="174"/>
    </row>
    <row r="163" spans="1:12" ht="37.5">
      <c r="A163" s="69" t="s">
        <v>201</v>
      </c>
      <c r="B163" s="55" t="s">
        <v>202</v>
      </c>
      <c r="C163" s="26">
        <v>9.855</v>
      </c>
      <c r="D163" s="26">
        <v>206.41</v>
      </c>
      <c r="E163" s="38">
        <f>SUM(D163-C163)</f>
        <v>196.555</v>
      </c>
      <c r="F163" s="95">
        <f>(E163/C163)*100</f>
        <v>1994.4698122780312</v>
      </c>
      <c r="G163" s="26">
        <v>1140</v>
      </c>
      <c r="H163" s="26">
        <v>34.256</v>
      </c>
      <c r="I163" s="38">
        <f>SUM(H163-G163)</f>
        <v>-1105.744</v>
      </c>
      <c r="J163" s="95">
        <f>(I163/G163)*100</f>
        <v>-96.99508771929824</v>
      </c>
      <c r="L163" s="174"/>
    </row>
    <row r="164" spans="1:12" ht="18.75">
      <c r="A164" s="54" t="s">
        <v>288</v>
      </c>
      <c r="B164" s="51" t="s">
        <v>291</v>
      </c>
      <c r="C164" s="26">
        <v>20</v>
      </c>
      <c r="D164" s="26">
        <v>23.2</v>
      </c>
      <c r="E164" s="38">
        <f>SUM(D164-C164)</f>
        <v>3.1999999999999993</v>
      </c>
      <c r="F164" s="95">
        <f>(E164/C164)*100</f>
        <v>15.999999999999998</v>
      </c>
      <c r="G164" s="14"/>
      <c r="H164" s="14"/>
      <c r="I164" s="38"/>
      <c r="J164" s="95"/>
      <c r="L164" s="174"/>
    </row>
    <row r="165" spans="1:12" ht="56.25">
      <c r="A165" s="54" t="s">
        <v>203</v>
      </c>
      <c r="B165" s="51" t="s">
        <v>204</v>
      </c>
      <c r="C165" s="14"/>
      <c r="D165" s="14"/>
      <c r="E165" s="38"/>
      <c r="F165" s="95"/>
      <c r="G165" s="14">
        <v>15387.229</v>
      </c>
      <c r="H165" s="14">
        <v>19856.747</v>
      </c>
      <c r="I165" s="38">
        <f>SUM(H165-G165)</f>
        <v>4469.518</v>
      </c>
      <c r="J165" s="95">
        <f>(I165/G165)*100</f>
        <v>29.0469323618957</v>
      </c>
      <c r="L165" s="174"/>
    </row>
    <row r="166" spans="1:12" ht="22.5" customHeight="1">
      <c r="A166" s="54" t="s">
        <v>279</v>
      </c>
      <c r="B166" s="120" t="s">
        <v>283</v>
      </c>
      <c r="C166" s="14"/>
      <c r="D166" s="14">
        <v>7.975</v>
      </c>
      <c r="E166" s="38">
        <f>SUM(D166-C166)</f>
        <v>7.975</v>
      </c>
      <c r="F166" s="145" t="e">
        <f>(E166/C166)*100</f>
        <v>#DIV/0!</v>
      </c>
      <c r="G166" s="14"/>
      <c r="H166" s="14"/>
      <c r="I166" s="38"/>
      <c r="J166" s="95"/>
      <c r="L166" s="174"/>
    </row>
    <row r="167" spans="1:12" ht="37.5">
      <c r="A167" s="72" t="s">
        <v>205</v>
      </c>
      <c r="B167" s="73" t="s">
        <v>206</v>
      </c>
      <c r="C167" s="27">
        <f>C168+C169</f>
        <v>1910.899</v>
      </c>
      <c r="D167" s="27">
        <f>D168+D169</f>
        <v>1821.111</v>
      </c>
      <c r="E167" s="38">
        <f t="shared" si="8"/>
        <v>-89.78799999999978</v>
      </c>
      <c r="F167" s="95">
        <f t="shared" si="9"/>
        <v>-4.6987308068087215</v>
      </c>
      <c r="G167" s="27">
        <f>G168+G169</f>
        <v>52.32</v>
      </c>
      <c r="H167" s="27">
        <f>H168+H169</f>
        <v>54.857</v>
      </c>
      <c r="I167" s="38">
        <f>SUM(H167-G167)</f>
        <v>2.536999999999999</v>
      </c>
      <c r="J167" s="95">
        <f>(I167/G167)*100</f>
        <v>4.849006116207949</v>
      </c>
      <c r="L167" s="174"/>
    </row>
    <row r="168" spans="1:12" ht="37.5">
      <c r="A168" s="54" t="s">
        <v>207</v>
      </c>
      <c r="B168" s="51" t="s">
        <v>208</v>
      </c>
      <c r="C168" s="26">
        <v>1811.899</v>
      </c>
      <c r="D168" s="26">
        <v>1721.601</v>
      </c>
      <c r="E168" s="38">
        <f t="shared" si="8"/>
        <v>-90.29799999999977</v>
      </c>
      <c r="F168" s="95">
        <f t="shared" si="9"/>
        <v>-4.983611117396708</v>
      </c>
      <c r="G168" s="26">
        <v>18.5</v>
      </c>
      <c r="H168" s="26">
        <v>54.857</v>
      </c>
      <c r="I168" s="38">
        <f>SUM(H168-G168)</f>
        <v>36.357</v>
      </c>
      <c r="J168" s="95">
        <f>(I168/G168)*100</f>
        <v>196.5243243243243</v>
      </c>
      <c r="L168" s="174"/>
    </row>
    <row r="169" spans="1:12" ht="18.75">
      <c r="A169" s="54" t="s">
        <v>209</v>
      </c>
      <c r="B169" s="51" t="s">
        <v>210</v>
      </c>
      <c r="C169" s="26">
        <v>99</v>
      </c>
      <c r="D169" s="26">
        <v>99.51</v>
      </c>
      <c r="E169" s="38">
        <f t="shared" si="8"/>
        <v>0.5100000000000051</v>
      </c>
      <c r="F169" s="95">
        <f t="shared" si="9"/>
        <v>0.5151515151515202</v>
      </c>
      <c r="G169" s="26">
        <v>33.82</v>
      </c>
      <c r="H169" s="26"/>
      <c r="I169" s="38"/>
      <c r="J169" s="95"/>
      <c r="L169" s="174"/>
    </row>
    <row r="170" spans="1:12" ht="20.25">
      <c r="A170" s="58" t="s">
        <v>211</v>
      </c>
      <c r="B170" s="53" t="s">
        <v>2</v>
      </c>
      <c r="C170" s="27"/>
      <c r="D170" s="27"/>
      <c r="E170" s="38"/>
      <c r="F170" s="95"/>
      <c r="G170" s="27">
        <f>G171</f>
        <v>2962.503</v>
      </c>
      <c r="H170" s="27">
        <f>H171</f>
        <v>1485.413</v>
      </c>
      <c r="I170" s="38">
        <f>SUM(H170-G170)</f>
        <v>-1477.0900000000001</v>
      </c>
      <c r="J170" s="95">
        <f>(I170/G170)*100</f>
        <v>-49.859527568410904</v>
      </c>
      <c r="L170" s="174"/>
    </row>
    <row r="171" spans="1:12" ht="18.75">
      <c r="A171" s="54" t="s">
        <v>212</v>
      </c>
      <c r="B171" s="51" t="s">
        <v>213</v>
      </c>
      <c r="C171" s="26"/>
      <c r="D171" s="26"/>
      <c r="E171" s="38"/>
      <c r="F171" s="95"/>
      <c r="G171" s="26">
        <v>2962.503</v>
      </c>
      <c r="H171" s="26">
        <v>1485.413</v>
      </c>
      <c r="I171" s="38">
        <f>SUM(H171-G171)</f>
        <v>-1477.0900000000001</v>
      </c>
      <c r="J171" s="95">
        <f>(I171/G171)*100</f>
        <v>-49.859527568410904</v>
      </c>
      <c r="L171" s="174"/>
    </row>
    <row r="172" spans="1:12" ht="20.25">
      <c r="A172" s="74" t="s">
        <v>214</v>
      </c>
      <c r="B172" s="75" t="s">
        <v>215</v>
      </c>
      <c r="C172" s="27">
        <f>SUM(C173:C175)</f>
        <v>525.541</v>
      </c>
      <c r="D172" s="27">
        <f>SUM(D173:D175)</f>
        <v>654.9459999999999</v>
      </c>
      <c r="E172" s="38">
        <f t="shared" si="8"/>
        <v>129.40499999999986</v>
      </c>
      <c r="F172" s="95">
        <f t="shared" si="9"/>
        <v>24.623197809495327</v>
      </c>
      <c r="G172" s="27"/>
      <c r="H172" s="27"/>
      <c r="I172" s="38"/>
      <c r="J172" s="95"/>
      <c r="L172" s="174"/>
    </row>
    <row r="173" spans="1:12" ht="18.75">
      <c r="A173" s="54" t="s">
        <v>216</v>
      </c>
      <c r="B173" s="51" t="s">
        <v>119</v>
      </c>
      <c r="C173" s="26">
        <v>375.6</v>
      </c>
      <c r="D173" s="26">
        <v>483.003</v>
      </c>
      <c r="E173" s="38">
        <f t="shared" si="8"/>
        <v>107.40299999999996</v>
      </c>
      <c r="F173" s="95">
        <f t="shared" si="9"/>
        <v>28.59504792332267</v>
      </c>
      <c r="G173" s="26"/>
      <c r="H173" s="26"/>
      <c r="I173" s="38"/>
      <c r="J173" s="95"/>
      <c r="L173" s="174"/>
    </row>
    <row r="174" spans="1:12" ht="61.5" customHeight="1">
      <c r="A174" s="54" t="s">
        <v>266</v>
      </c>
      <c r="B174" s="51" t="s">
        <v>267</v>
      </c>
      <c r="C174" s="26">
        <v>12.115</v>
      </c>
      <c r="D174" s="26">
        <v>5.515</v>
      </c>
      <c r="E174" s="38">
        <f>SUM(D174-C174)</f>
        <v>-6.6000000000000005</v>
      </c>
      <c r="F174" s="95">
        <f>(E174/C174)*100</f>
        <v>-54.477919933966156</v>
      </c>
      <c r="G174" s="26"/>
      <c r="H174" s="26"/>
      <c r="I174" s="38"/>
      <c r="J174" s="95"/>
      <c r="L174" s="174"/>
    </row>
    <row r="175" spans="1:12" ht="62.25" customHeight="1" thickBot="1">
      <c r="A175" s="54" t="s">
        <v>217</v>
      </c>
      <c r="B175" s="76" t="s">
        <v>218</v>
      </c>
      <c r="C175" s="26">
        <v>137.826</v>
      </c>
      <c r="D175" s="26">
        <v>166.428</v>
      </c>
      <c r="E175" s="27">
        <f>SUM(D175-C175)</f>
        <v>28.602000000000004</v>
      </c>
      <c r="F175" s="96">
        <f>(E175/C175)*100</f>
        <v>20.752252840538073</v>
      </c>
      <c r="G175" s="26"/>
      <c r="H175" s="26"/>
      <c r="I175" s="27"/>
      <c r="J175" s="96"/>
      <c r="L175" s="174"/>
    </row>
    <row r="176" spans="1:12" ht="21" thickBot="1">
      <c r="A176" s="77"/>
      <c r="B176" s="78" t="s">
        <v>274</v>
      </c>
      <c r="C176" s="89">
        <f>C57+C59+C61+C74+C82+C125+C136+C141+C149+C153+C155+C162+C167+C170+C172</f>
        <v>935206.506</v>
      </c>
      <c r="D176" s="89">
        <f>D57+D59+D61+D74+D82+D125+D136+D141+D149+D153+D155+D162+D167+D170+D172</f>
        <v>1019594.16</v>
      </c>
      <c r="E176" s="90">
        <f t="shared" si="8"/>
        <v>84387.65399999998</v>
      </c>
      <c r="F176" s="99">
        <f t="shared" si="9"/>
        <v>9.023424608211608</v>
      </c>
      <c r="G176" s="89">
        <f>G57+G59+G61+G74+G82+G125+G136+G141+G149+G153+G155+G162+G167+G170+G172</f>
        <v>159538.207</v>
      </c>
      <c r="H176" s="89">
        <f>H57+H59+H61+H74+H82+H125+H136+H141+H149+H153+H155+H162+H167+H170+H172</f>
        <v>107086.596</v>
      </c>
      <c r="I176" s="90">
        <f>SUM(H176-G176)</f>
        <v>-52451.61099999999</v>
      </c>
      <c r="J176" s="99">
        <f>(I176/G176)*100</f>
        <v>-32.87714710244926</v>
      </c>
      <c r="L176" s="174"/>
    </row>
    <row r="177" spans="1:12" ht="21" thickBot="1">
      <c r="A177" s="79"/>
      <c r="B177" s="80" t="s">
        <v>219</v>
      </c>
      <c r="C177" s="91">
        <f>SUM(C178:C179)</f>
        <v>27449.762</v>
      </c>
      <c r="D177" s="91">
        <f>SUM(D178:D179)</f>
        <v>22512.846</v>
      </c>
      <c r="E177" s="90">
        <f t="shared" si="8"/>
        <v>-4936.915999999997</v>
      </c>
      <c r="F177" s="100">
        <f t="shared" si="9"/>
        <v>-17.98527797800213</v>
      </c>
      <c r="G177" s="91">
        <f>SUM(G178:G179)</f>
        <v>0</v>
      </c>
      <c r="H177" s="91">
        <f>SUM(H178:H179)</f>
        <v>5075</v>
      </c>
      <c r="I177" s="90">
        <f>SUM(H177-G177)</f>
        <v>5075</v>
      </c>
      <c r="J177" s="146" t="e">
        <f>(I177/G177)*100</f>
        <v>#DIV/0!</v>
      </c>
      <c r="L177" s="174"/>
    </row>
    <row r="178" spans="1:12" ht="65.25" customHeight="1">
      <c r="A178" s="62" t="s">
        <v>220</v>
      </c>
      <c r="B178" s="81" t="s">
        <v>233</v>
      </c>
      <c r="C178" s="29">
        <v>27449.762</v>
      </c>
      <c r="D178" s="29">
        <v>22512.846</v>
      </c>
      <c r="E178" s="38">
        <f t="shared" si="8"/>
        <v>-4936.915999999997</v>
      </c>
      <c r="F178" s="95">
        <f t="shared" si="9"/>
        <v>-17.98527797800213</v>
      </c>
      <c r="G178" s="29"/>
      <c r="H178" s="29"/>
      <c r="I178" s="38"/>
      <c r="J178" s="98"/>
      <c r="L178" s="174"/>
    </row>
    <row r="179" spans="1:12" ht="42.75" customHeight="1" thickBot="1">
      <c r="A179" s="60" t="s">
        <v>270</v>
      </c>
      <c r="B179" s="82" t="s">
        <v>271</v>
      </c>
      <c r="C179" s="28"/>
      <c r="D179" s="28"/>
      <c r="E179" s="40"/>
      <c r="F179" s="98"/>
      <c r="G179" s="28"/>
      <c r="H179" s="143">
        <v>5075</v>
      </c>
      <c r="I179" s="39">
        <f aca="true" t="shared" si="14" ref="I179:I184">SUM(H179-G179)</f>
        <v>5075</v>
      </c>
      <c r="J179" s="97"/>
      <c r="L179" s="174"/>
    </row>
    <row r="180" spans="1:12" ht="25.5" customHeight="1" thickBot="1">
      <c r="A180" s="83"/>
      <c r="B180" s="84" t="s">
        <v>276</v>
      </c>
      <c r="C180" s="92">
        <f>C176+C177</f>
        <v>962656.268</v>
      </c>
      <c r="D180" s="92">
        <f>D176+D177</f>
        <v>1042107.006</v>
      </c>
      <c r="E180" s="93">
        <f>SUM(D180-C180)</f>
        <v>79450.73800000001</v>
      </c>
      <c r="F180" s="101">
        <f>(E180/C180)*100</f>
        <v>8.253282156991057</v>
      </c>
      <c r="G180" s="92">
        <f>G176+G177</f>
        <v>159538.207</v>
      </c>
      <c r="H180" s="144">
        <f>H176+H177</f>
        <v>112161.596</v>
      </c>
      <c r="I180" s="94">
        <f t="shared" si="14"/>
        <v>-47376.61099999999</v>
      </c>
      <c r="J180" s="102">
        <f>(I180/G180)*100</f>
        <v>-29.696090918208697</v>
      </c>
      <c r="L180" s="174"/>
    </row>
    <row r="181" spans="1:12" ht="22.5" customHeight="1" thickBot="1">
      <c r="A181" s="85"/>
      <c r="B181" s="86" t="s">
        <v>275</v>
      </c>
      <c r="C181" s="93">
        <f>SUM(C182:C183)</f>
        <v>2360.363</v>
      </c>
      <c r="D181" s="93">
        <f>SUM(D182:D183)</f>
        <v>700.524</v>
      </c>
      <c r="E181" s="94"/>
      <c r="F181" s="103"/>
      <c r="G181" s="93">
        <f>SUM(G182:G183)</f>
        <v>270.33</v>
      </c>
      <c r="H181" s="93">
        <f>SUM(H182:H183)</f>
        <v>-478.40718</v>
      </c>
      <c r="I181" s="93">
        <f t="shared" si="14"/>
        <v>-748.73718</v>
      </c>
      <c r="J181" s="104">
        <f>(I181/G181)*100</f>
        <v>-276.97154588835866</v>
      </c>
      <c r="L181" s="174"/>
    </row>
    <row r="182" spans="1:12" ht="42.75" customHeight="1" thickBot="1">
      <c r="A182" s="54" t="s">
        <v>222</v>
      </c>
      <c r="B182" s="30" t="s">
        <v>224</v>
      </c>
      <c r="C182" s="26">
        <v>2360.363</v>
      </c>
      <c r="D182" s="26">
        <v>700.524</v>
      </c>
      <c r="E182" s="38">
        <f>SUM(D182-C182)</f>
        <v>-1659.839</v>
      </c>
      <c r="F182" s="101">
        <f>(E182/C182)*100</f>
        <v>-70.32134464063367</v>
      </c>
      <c r="G182" s="29">
        <v>558.26</v>
      </c>
      <c r="H182" s="29"/>
      <c r="I182" s="38">
        <f t="shared" si="14"/>
        <v>-558.26</v>
      </c>
      <c r="J182" s="105">
        <f>(I182/G182)*100</f>
        <v>-100</v>
      </c>
      <c r="L182" s="174"/>
    </row>
    <row r="183" spans="1:12" ht="42.75" customHeight="1" thickBot="1">
      <c r="A183" s="60" t="s">
        <v>223</v>
      </c>
      <c r="B183" s="36" t="s">
        <v>225</v>
      </c>
      <c r="C183" s="28"/>
      <c r="D183" s="28"/>
      <c r="E183" s="39"/>
      <c r="F183" s="106"/>
      <c r="G183" s="28">
        <v>-287.93</v>
      </c>
      <c r="H183" s="28">
        <v>-478.40718</v>
      </c>
      <c r="I183" s="39">
        <f t="shared" si="14"/>
        <v>-190.47717999999998</v>
      </c>
      <c r="J183" s="107">
        <f>(I183/G183)*100</f>
        <v>66.15398881672627</v>
      </c>
      <c r="L183" s="174"/>
    </row>
    <row r="184" spans="1:12" ht="21" thickBot="1">
      <c r="A184" s="87"/>
      <c r="B184" s="86" t="s">
        <v>232</v>
      </c>
      <c r="C184" s="92">
        <f>C180+C181</f>
        <v>965016.631</v>
      </c>
      <c r="D184" s="92">
        <f>D180+D181</f>
        <v>1042807.53</v>
      </c>
      <c r="E184" s="94">
        <f>SUM(D184-C184)</f>
        <v>77790.89899999998</v>
      </c>
      <c r="F184" s="103">
        <f>(E184/C184)*100</f>
        <v>8.061094130511412</v>
      </c>
      <c r="G184" s="92">
        <f>G180+G181</f>
        <v>159808.53699999998</v>
      </c>
      <c r="H184" s="92">
        <f>H180+H181</f>
        <v>111683.18882000001</v>
      </c>
      <c r="I184" s="90">
        <f t="shared" si="14"/>
        <v>-48125.34817999997</v>
      </c>
      <c r="J184" s="108">
        <f>(I184/G184)*100</f>
        <v>-30.11437879567096</v>
      </c>
      <c r="L184" s="174"/>
    </row>
    <row r="185" spans="1:10" ht="28.5" customHeight="1">
      <c r="A185" s="155"/>
      <c r="B185" s="156"/>
      <c r="C185" s="156"/>
      <c r="D185" s="156"/>
      <c r="E185" s="156"/>
      <c r="F185" s="156"/>
      <c r="G185" s="156"/>
      <c r="H185" s="156"/>
      <c r="I185" s="156"/>
      <c r="J185" s="156"/>
    </row>
    <row r="186" spans="1:10" ht="87" customHeight="1">
      <c r="A186" s="149"/>
      <c r="B186" s="150"/>
      <c r="C186" s="150"/>
      <c r="D186" s="150"/>
      <c r="E186" s="150"/>
      <c r="F186" s="150"/>
      <c r="G186" s="150"/>
      <c r="H186" s="150"/>
      <c r="I186" s="150"/>
      <c r="J186" s="151"/>
    </row>
    <row r="187" spans="1:10" ht="47.25" customHeight="1">
      <c r="A187" s="44"/>
      <c r="B187" s="45"/>
      <c r="C187" s="128"/>
      <c r="D187" s="44"/>
      <c r="E187" s="44"/>
      <c r="F187" s="147"/>
      <c r="G187" s="148"/>
      <c r="H187" s="148"/>
      <c r="I187" s="148"/>
      <c r="J187" s="148"/>
    </row>
    <row r="188" spans="1:10" ht="15">
      <c r="A188" s="46"/>
      <c r="B188" s="46"/>
      <c r="C188" s="129"/>
      <c r="D188" s="46"/>
      <c r="E188" s="46"/>
      <c r="F188" s="140"/>
      <c r="G188" s="129"/>
      <c r="H188" s="46"/>
      <c r="I188" s="46"/>
      <c r="J188" s="46"/>
    </row>
    <row r="190" spans="3:8" ht="15">
      <c r="C190" s="130"/>
      <c r="D190" s="123"/>
      <c r="G190" s="130"/>
      <c r="H190" s="123"/>
    </row>
  </sheetData>
  <sheetProtection/>
  <mergeCells count="15">
    <mergeCell ref="I6:J6"/>
    <mergeCell ref="E6:F6"/>
    <mergeCell ref="A2:J2"/>
    <mergeCell ref="A5:A7"/>
    <mergeCell ref="B5:B7"/>
    <mergeCell ref="C5:F5"/>
    <mergeCell ref="G5:J5"/>
    <mergeCell ref="C6:C7"/>
    <mergeCell ref="D6:D7"/>
    <mergeCell ref="F187:J187"/>
    <mergeCell ref="A186:J186"/>
    <mergeCell ref="A9:J9"/>
    <mergeCell ref="A185:J185"/>
    <mergeCell ref="A55:J55"/>
    <mergeCell ref="A86:A87"/>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2013-10-17T05:51:17Z</cp:lastPrinted>
  <dcterms:created xsi:type="dcterms:W3CDTF">2001-02-08T10:51:36Z</dcterms:created>
  <dcterms:modified xsi:type="dcterms:W3CDTF">2013-10-25T13:31:56Z</dcterms:modified>
  <cp:category/>
  <cp:version/>
  <cp:contentType/>
  <cp:contentStatus/>
</cp:coreProperties>
</file>