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'общее'!$A$1:$J$198</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'общее'!$A$1:$L$198</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'общее'!$A$1:$J$198</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'общее'!$A$1:$J$198</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'общее'!$A$1:$J$198</definedName>
    <definedName name="Z_CFD58EC5_F475_4F0C_8822_861C497EA100_.wvu.PrintTitles" localSheetId="0" hidden="1">'общее'!$8:$8</definedName>
    <definedName name="Z_D99C893A_0D9F_4F69_B1E5_4BCEB72F4291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s>
  <calcPr fullCalcOnLoad="1"/>
</workbook>
</file>

<file path=xl/sharedStrings.xml><?xml version="1.0" encoding="utf-8"?>
<sst xmlns="http://schemas.openxmlformats.org/spreadsheetml/2006/main" count="333" uniqueCount="324">
  <si>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</si>
  <si>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</si>
  <si>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</si>
  <si>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</si>
  <si>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</si>
  <si>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</si>
  <si>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</si>
  <si>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</si>
  <si>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</si>
  <si>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</si>
  <si>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</si>
  <si>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</si>
  <si>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</si>
  <si>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</si>
  <si>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</si>
  <si>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</si>
  <si>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</si>
  <si>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</si>
  <si>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</si>
  <si>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</si>
  <si>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</si>
  <si>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</si>
  <si>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</si>
  <si>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</si>
  <si>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</si>
  <si>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</si>
  <si>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</si>
  <si>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</si>
  <si>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</si>
  <si>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</si>
  <si>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</si>
  <si>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</si>
  <si>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</si>
  <si>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</si>
  <si>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</si>
  <si>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</si>
  <si>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</si>
  <si>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</si>
  <si>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</si>
  <si>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</si>
  <si>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</si>
  <si>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</si>
  <si>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</si>
  <si>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</si>
  <si>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</si>
  <si>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</si>
  <si>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</si>
  <si>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</si>
  <si>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</si>
  <si>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</si>
  <si>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</si>
  <si>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</si>
  <si>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</si>
  <si>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</si>
  <si>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</si>
  <si>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</si>
  <si>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</si>
  <si>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</si>
  <si>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</si>
  <si>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</si>
  <si>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</si>
  <si>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</si>
  <si>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</si>
  <si>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</si>
  <si>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</si>
  <si>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</si>
  <si>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</si>
  <si>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</si>
  <si>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</si>
  <si>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</si>
  <si>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</si>
  <si>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</si>
  <si>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</si>
  <si>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</si>
  <si>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</si>
  <si>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</si>
  <si>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</si>
  <si>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</si>
  <si>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</si>
  <si>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</si>
  <si>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</si>
  <si>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</si>
  <si>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</si>
  <si>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</si>
  <si>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</si>
  <si>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</si>
  <si>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</si>
  <si>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</si>
  <si>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</si>
  <si>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</si>
  <si>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</si>
  <si>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</si>
  <si>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</si>
  <si>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</si>
  <si>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</si>
  <si>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</si>
  <si>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</si>
  <si>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</si>
  <si>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</si>
  <si>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</si>
  <si>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</si>
  <si>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</si>
  <si>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</si>
  <si>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</si>
  <si>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</si>
  <si>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</si>
  <si>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</si>
  <si>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</si>
  <si>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</si>
  <si>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</si>
  <si>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</si>
  <si>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090700</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</si>
  <si>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</si>
  <si>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</si>
  <si>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</si>
  <si>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</si>
  <si>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</si>
  <si>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</si>
  <si>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</si>
  <si>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</si>
  <si>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</si>
  <si>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</si>
  <si>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</si>
  <si>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</si>
  <si>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</si>
  <si>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</si>
  <si>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</si>
  <si>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</si>
  <si>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</si>
  <si>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</si>
  <si>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</si>
  <si>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</si>
  <si>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</si>
  <si>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</si>
  <si>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</si>
  <si>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</si>
  <si>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</si>
  <si>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</si>
  <si>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</si>
  <si>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</si>
  <si>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</si>
  <si>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</si>
  <si>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</si>
  <si>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</si>
  <si>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100201</t>
  </si>
  <si>
    <t>Теплові мережі </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</si>
  <si>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</si>
  <si>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</si>
  <si>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</si>
  <si>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</si>
  <si>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</si>
  <si>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</si>
  <si>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</si>
  <si>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</si>
  <si>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</si>
  <si>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</si>
  <si>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</si>
  <si>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</si>
  <si>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</si>
  <si>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</si>
  <si>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</si>
  <si>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</si>
  <si>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</si>
  <si>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</si>
  <si>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</si>
  <si>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</si>
  <si>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</si>
  <si>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</si>
  <si>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</si>
  <si>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</si>
  <si>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</si>
  <si>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</si>
  <si>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</si>
  <si>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</si>
  <si>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</si>
  <si>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</si>
  <si>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</si>
  <si>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</si>
  <si>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</si>
  <si>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</si>
  <si>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</si>
  <si>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</si>
  <si>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</si>
  <si>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</si>
  <si>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</si>
  <si>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</si>
  <si>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</si>
  <si>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</si>
  <si>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</si>
  <si>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</si>
  <si>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</si>
  <si>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</si>
  <si>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</si>
  <si>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</si>
  <si>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</si>
  <si>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</si>
  <si>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</si>
  <si>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</si>
  <si>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</si>
  <si>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</si>
  <si>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</si>
  <si>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</si>
  <si>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</si>
  <si>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</si>
  <si>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</si>
  <si>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</si>
  <si>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</si>
  <si>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</si>
  <si>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</si>
  <si>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</si>
  <si>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</si>
  <si>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</si>
  <si>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</si>
  <si>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</si>
  <si>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</si>
  <si>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</si>
  <si>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</si>
  <si>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</si>
  <si>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</si>
  <si>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</si>
  <si>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</si>
  <si>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</si>
  <si>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</si>
  <si>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</si>
  <si>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</si>
  <si>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</si>
  <si>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</si>
  <si>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</si>
  <si>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</si>
  <si>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</si>
  <si>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</si>
  <si>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</si>
  <si>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</si>
  <si>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</si>
  <si>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</si>
  <si>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</si>
  <si>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</si>
  <si>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</si>
  <si>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</si>
  <si>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</si>
  <si>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</si>
  <si>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</si>
  <si>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</si>
  <si>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</si>
  <si>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</si>
  <si>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</si>
  <si>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</si>
  <si>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Частина чистого прибутку (доходу) комунальних унітарних підприємств та їх обєднань, що вилучається до бюджету</t>
  </si>
  <si>
    <t xml:space="preserve">Адміністративні збори та платежі, доходи від некомерційної діяльності </t>
  </si>
  <si>
    <t>Реєстраційний збір за проведення державної реєстрації юридичнихосіб та фізичних осіб-підприємців</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</si>
  <si>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</si>
  <si>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</si>
  <si>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</si>
  <si>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</si>
  <si>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</si>
  <si>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</si>
  <si>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</si>
  <si>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</si>
  <si>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</si>
  <si>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</si>
  <si>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</si>
  <si>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</si>
  <si>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</si>
  <si>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</si>
  <si>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</si>
  <si>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Утримання закладів, що надають соціальні послуги дітям, які опинились в складних життєвих обставинах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</si>
  <si>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</si>
  <si>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</si>
  <si>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</si>
  <si>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</si>
  <si>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</si>
  <si>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</si>
  <si>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</si>
  <si>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</si>
  <si>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</si>
  <si>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200000</t>
  </si>
  <si>
    <t>Охорона навколишнього природного середовища та ядерна безпека</t>
  </si>
  <si>
    <t>200100</t>
  </si>
  <si>
    <t>Охорона і раціональне використання водних ресурсів</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</si>
  <si>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</si>
  <si>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091106</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</si>
  <si>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</si>
  <si>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</si>
  <si>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</si>
  <si>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</si>
  <si>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150118</t>
  </si>
  <si>
    <t>Житлове будівництво та придбання житла для окремих категорій населення</t>
  </si>
  <si>
    <t>РАЗОМ ДОХОДІВ</t>
  </si>
  <si>
    <t>ВСЬОГО ДОХОДІВ</t>
  </si>
  <si>
    <t xml:space="preserve">РАЗОМ ВИДАТКИ </t>
  </si>
  <si>
    <t xml:space="preserve"> КРЕДИТУВАННЯ </t>
  </si>
  <si>
    <t xml:space="preserve">ВСЬОГО ВИДАТКІВ </t>
  </si>
  <si>
    <t>Виконано за               I квартал 2012 рік, тис.грн.</t>
  </si>
  <si>
    <t>Виконано за   I квартал 2012 рік, тис.грн.</t>
  </si>
  <si>
    <t>Інформація про  виконання міського  бюджету міста Миколаєва за I квартал  2013 року (з динамікою змін порівняно з I кварталом 2012 року)</t>
  </si>
  <si>
    <t>Виконано за               I квартал 2013 рік, тис.грн.</t>
  </si>
  <si>
    <t>Виконано за   I квартал 2013 рік, тис.грн.</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</si>
  <si>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</si>
  <si>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</si>
  <si>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</si>
  <si>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в 6,5р.б</t>
  </si>
  <si>
    <t>в 4,9р.м.</t>
  </si>
  <si>
    <t>в 6,1 р.м.</t>
  </si>
  <si>
    <t>в 6,7 р.м.</t>
  </si>
  <si>
    <t>в 2,0р.б.</t>
  </si>
  <si>
    <t>у  тис.грн.</t>
  </si>
  <si>
    <t>у відсотках</t>
  </si>
  <si>
    <t>070601</t>
  </si>
  <si>
    <t>Вищі заклади освіти I та  II рівнів акредитації</t>
  </si>
  <si>
    <t>080800</t>
  </si>
  <si>
    <t>130113</t>
  </si>
  <si>
    <t>150202</t>
  </si>
  <si>
    <t>180404</t>
  </si>
  <si>
    <t>в 2,8 р.б.</t>
  </si>
  <si>
    <t>в 2,2 р.б.</t>
  </si>
  <si>
    <t>в 190,0 р.б.</t>
  </si>
  <si>
    <t>в 2,4 р.б.</t>
  </si>
  <si>
    <t>в 1,1 р.б.</t>
  </si>
  <si>
    <t>в 2,5 р.б.</t>
  </si>
  <si>
    <t>в 3,3 р.б.</t>
  </si>
  <si>
    <t>в 5,2 р.б.</t>
  </si>
  <si>
    <t>Центри первинної медичної (медико-санітарної) допомоги</t>
  </si>
  <si>
    <t>в 195,8 р.б.</t>
  </si>
  <si>
    <t>Підтримка малого і середнього підприємництва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</si>
</sst>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sz val="16"/>
      <name val="Times New Roman"/>
      <family val="1"/>
    </font>
    <font>
      <b/>
      <sz val="14"/>
      <name val="Arial Cyr"/>
      <family val="0"/>
    </font>
    <font>
      <sz val="14"/>
      <color indexed="10"/>
      <name val="Times New Roman"/>
      <family val="1"/>
    </font>
    <font>
      <sz val="11"/>
      <color indexed="10"/>
      <name val="Arial Cyr"/>
      <family val="0"/>
    </font>
    <font>
      <b/>
      <sz val="11"/>
      <color indexed="8"/>
      <name val="Times New Roman"/>
      <family val="1"/>
    </font>
    <font>
      <sz val="11"/>
      <color indexed="8"/>
      <name val="Times New Roman"/>
      <family val="1"/>
    </font>
    <font>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49" fontId="13" fillId="0" borderId="10" xfId="0" applyNumberFormat="1" applyFont="1" applyFill="1" applyBorder="1" applyAlignment="1" applyProtection="1">
      <alignment horizontal="left" vertical="top"/>
      <protection locked="0"/>
    </xf>
    <xf numFmtId="183" fontId="13" fillId="0" borderId="11" xfId="0" applyNumberFormat="1" applyFont="1" applyFill="1" applyBorder="1" applyAlignment="1" applyProtection="1">
      <alignment horizontal="left" vertical="top" wrapText="1"/>
      <protection locked="0"/>
    </xf>
    <xf numFmtId="0" fontId="14" fillId="0" borderId="12" xfId="0" applyNumberFormat="1" applyFont="1" applyFill="1" applyBorder="1" applyAlignment="1" applyProtection="1" quotePrefix="1">
      <alignment horizontal="left" vertical="top"/>
      <protection locked="0"/>
    </xf>
    <xf numFmtId="183" fontId="14" fillId="0" borderId="13"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protection locked="0"/>
    </xf>
    <xf numFmtId="183" fontId="13" fillId="0" borderId="13" xfId="0" applyNumberFormat="1" applyFont="1" applyFill="1" applyBorder="1" applyAlignment="1" applyProtection="1">
      <alignment horizontal="left" vertical="top" wrapText="1"/>
      <protection/>
    </xf>
    <xf numFmtId="49" fontId="14" fillId="0" borderId="12" xfId="0" applyNumberFormat="1" applyFont="1" applyFill="1" applyBorder="1" applyAlignment="1" applyProtection="1">
      <alignment horizontal="left" vertical="top"/>
      <protection locked="0"/>
    </xf>
    <xf numFmtId="183" fontId="14" fillId="0" borderId="13" xfId="0" applyNumberFormat="1" applyFont="1" applyFill="1" applyBorder="1" applyAlignment="1" applyProtection="1">
      <alignment horizontal="left" vertical="top" wrapText="1"/>
      <protection/>
    </xf>
    <xf numFmtId="183" fontId="13" fillId="0" borderId="13" xfId="0" applyNumberFormat="1" applyFont="1" applyFill="1" applyBorder="1" applyAlignment="1" applyProtection="1">
      <alignment horizontal="left" vertical="top"/>
      <protection/>
    </xf>
    <xf numFmtId="0" fontId="10" fillId="0" borderId="13" xfId="0" applyFont="1" applyBorder="1" applyAlignment="1">
      <alignment horizontal="left" vertical="top" wrapText="1"/>
    </xf>
    <xf numFmtId="49" fontId="13" fillId="0" borderId="12" xfId="0" applyNumberFormat="1" applyFont="1" applyFill="1" applyBorder="1" applyAlignment="1" applyProtection="1">
      <alignment horizontal="left" vertical="top"/>
      <protection/>
    </xf>
    <xf numFmtId="183" fontId="14" fillId="0" borderId="12" xfId="0" applyNumberFormat="1" applyFont="1" applyFill="1" applyBorder="1" applyAlignment="1" applyProtection="1">
      <alignment horizontal="left" vertical="top" wrapText="1"/>
      <protection locked="0"/>
    </xf>
    <xf numFmtId="49" fontId="14" fillId="0" borderId="14" xfId="0" applyNumberFormat="1" applyFont="1" applyFill="1" applyBorder="1" applyAlignment="1" applyProtection="1">
      <alignment horizontal="left" vertical="top"/>
      <protection locked="0"/>
    </xf>
    <xf numFmtId="183" fontId="14" fillId="0" borderId="14" xfId="0" applyNumberFormat="1" applyFont="1" applyFill="1" applyBorder="1" applyAlignment="1" applyProtection="1">
      <alignment horizontal="left" vertical="top" wrapText="1"/>
      <protection locked="0"/>
    </xf>
    <xf numFmtId="0" fontId="10" fillId="0" borderId="14" xfId="0" applyNumberFormat="1" applyFont="1" applyFill="1" applyBorder="1" applyAlignment="1">
      <alignment vertical="top" wrapText="1"/>
    </xf>
    <xf numFmtId="49" fontId="14" fillId="0" borderId="15" xfId="0" applyNumberFormat="1" applyFont="1" applyFill="1" applyBorder="1" applyAlignment="1" applyProtection="1">
      <alignment horizontal="left" vertical="top"/>
      <protection locked="0"/>
    </xf>
    <xf numFmtId="0" fontId="10" fillId="0" borderId="15"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xf>
    <xf numFmtId="49" fontId="14" fillId="0" borderId="12" xfId="0" applyNumberFormat="1" applyFont="1" applyFill="1" applyBorder="1" applyAlignment="1" applyProtection="1">
      <alignment horizontal="left" vertical="top"/>
      <protection/>
    </xf>
    <xf numFmtId="183" fontId="13" fillId="0" borderId="13" xfId="0" applyNumberFormat="1" applyFont="1" applyFill="1" applyBorder="1" applyAlignment="1" applyProtection="1">
      <alignment horizontal="left" vertical="top" wrapText="1"/>
      <protection locked="0"/>
    </xf>
    <xf numFmtId="0" fontId="10" fillId="0" borderId="13" xfId="53" applyFont="1" applyBorder="1" applyAlignment="1" applyProtection="1">
      <alignment horizontal="left" vertical="top" wrapText="1"/>
      <protection/>
    </xf>
    <xf numFmtId="49" fontId="15" fillId="0" borderId="12" xfId="0" applyNumberFormat="1" applyFont="1" applyFill="1" applyBorder="1" applyAlignment="1" applyProtection="1">
      <alignment horizontal="left" vertical="top"/>
      <protection/>
    </xf>
    <xf numFmtId="183" fontId="15" fillId="0" borderId="13" xfId="0" applyNumberFormat="1" applyFont="1" applyFill="1" applyBorder="1" applyAlignment="1" applyProtection="1">
      <alignment horizontal="left" vertical="top" wrapText="1"/>
      <protection/>
    </xf>
    <xf numFmtId="49" fontId="13" fillId="0" borderId="15" xfId="0" applyNumberFormat="1" applyFont="1" applyFill="1" applyBorder="1" applyAlignment="1" applyProtection="1">
      <alignment horizontal="left" vertical="top"/>
      <protection/>
    </xf>
    <xf numFmtId="183" fontId="13" fillId="0" borderId="17" xfId="0" applyNumberFormat="1" applyFont="1" applyFill="1" applyBorder="1" applyAlignment="1" applyProtection="1">
      <alignment horizontal="left" vertical="top" wrapText="1"/>
      <protection/>
    </xf>
    <xf numFmtId="0" fontId="14" fillId="0" borderId="14" xfId="0" applyNumberFormat="1" applyFont="1" applyFill="1" applyBorder="1" applyAlignment="1" applyProtection="1">
      <alignment horizontal="left" vertical="top" wrapText="1"/>
      <protection/>
    </xf>
    <xf numFmtId="49" fontId="13" fillId="0" borderId="18" xfId="0" applyNumberFormat="1" applyFont="1" applyFill="1" applyBorder="1" applyAlignment="1" applyProtection="1">
      <alignment horizontal="left" vertical="top"/>
      <protection/>
    </xf>
    <xf numFmtId="183" fontId="13" fillId="0" borderId="19" xfId="0" applyNumberFormat="1" applyFont="1" applyFill="1" applyBorder="1" applyAlignment="1" applyProtection="1">
      <alignment horizontal="left" vertical="top"/>
      <protection locked="0"/>
    </xf>
    <xf numFmtId="49" fontId="13" fillId="0" borderId="20" xfId="0" applyNumberFormat="1" applyFont="1" applyFill="1" applyBorder="1" applyAlignment="1" applyProtection="1">
      <alignment horizontal="left" vertical="top"/>
      <protection/>
    </xf>
    <xf numFmtId="0" fontId="5" fillId="0" borderId="15" xfId="0" applyFont="1" applyBorder="1" applyAlignment="1">
      <alignment/>
    </xf>
    <xf numFmtId="0" fontId="14" fillId="0" borderId="12" xfId="0" applyNumberFormat="1" applyFont="1" applyFill="1" applyBorder="1" applyAlignment="1" applyProtection="1">
      <alignment horizontal="left" vertical="top" wrapText="1"/>
      <protection/>
    </xf>
    <xf numFmtId="0" fontId="11" fillId="0" borderId="21" xfId="0" applyFont="1" applyBorder="1" applyAlignment="1">
      <alignment horizontal="center" vertical="center" wrapText="1"/>
    </xf>
    <xf numFmtId="0" fontId="11" fillId="0" borderId="21" xfId="0" applyFont="1" applyBorder="1" applyAlignment="1">
      <alignment horizontal="center" vertical="top" wrapText="1"/>
    </xf>
    <xf numFmtId="0" fontId="11" fillId="0" borderId="18" xfId="0" applyFont="1" applyBorder="1" applyAlignment="1">
      <alignment horizontal="center" vertical="top" wrapText="1"/>
    </xf>
    <xf numFmtId="9" fontId="11" fillId="0" borderId="18" xfId="58" applyFont="1" applyBorder="1" applyAlignment="1">
      <alignment horizontal="center" vertical="top" wrapText="1"/>
    </xf>
    <xf numFmtId="182" fontId="7" fillId="0" borderId="15" xfId="0" applyNumberFormat="1" applyFont="1" applyBorder="1" applyAlignment="1">
      <alignment horizontal="right" vertical="center"/>
    </xf>
    <xf numFmtId="185" fontId="10" fillId="0" borderId="12" xfId="0" applyNumberFormat="1" applyFont="1" applyBorder="1" applyAlignment="1">
      <alignment horizontal="right" vertical="center"/>
    </xf>
    <xf numFmtId="182" fontId="11" fillId="0" borderId="15" xfId="0" applyNumberFormat="1" applyFont="1" applyBorder="1" applyAlignment="1">
      <alignment horizontal="right" vertical="center"/>
    </xf>
    <xf numFmtId="185" fontId="10" fillId="0" borderId="14"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14" xfId="0" applyNumberFormat="1" applyFont="1" applyBorder="1" applyAlignment="1">
      <alignment horizontal="right" vertical="center"/>
    </xf>
    <xf numFmtId="185" fontId="10" fillId="0" borderId="15" xfId="0" applyNumberFormat="1" applyFont="1" applyBorder="1" applyAlignment="1">
      <alignment horizontal="right" vertical="center"/>
    </xf>
    <xf numFmtId="182" fontId="11" fillId="0" borderId="12" xfId="0" applyNumberFormat="1" applyFont="1" applyBorder="1" applyAlignment="1">
      <alignment horizontal="right" vertical="center"/>
    </xf>
    <xf numFmtId="182" fontId="7" fillId="0" borderId="18" xfId="0" applyNumberFormat="1" applyFont="1" applyBorder="1" applyAlignment="1">
      <alignment horizontal="right" vertical="center"/>
    </xf>
    <xf numFmtId="182" fontId="7" fillId="0" borderId="23" xfId="0" applyNumberFormat="1" applyFont="1" applyBorder="1" applyAlignment="1">
      <alignment horizontal="right" vertical="center"/>
    </xf>
    <xf numFmtId="0" fontId="10" fillId="0" borderId="12" xfId="0" applyFont="1" applyBorder="1" applyAlignment="1">
      <alignment horizontal="left" vertical="top"/>
    </xf>
    <xf numFmtId="0" fontId="11" fillId="0" borderId="12" xfId="0" applyFont="1" applyBorder="1" applyAlignment="1">
      <alignment horizontal="left" vertical="top"/>
    </xf>
    <xf numFmtId="0" fontId="10" fillId="0" borderId="15" xfId="0" applyFont="1" applyBorder="1" applyAlignment="1">
      <alignment horizontal="left" vertical="top"/>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xf>
    <xf numFmtId="0" fontId="10" fillId="0" borderId="14" xfId="0" applyFont="1" applyBorder="1" applyAlignment="1">
      <alignment horizontal="left" vertical="top"/>
    </xf>
    <xf numFmtId="0" fontId="10" fillId="0" borderId="14" xfId="0" applyFont="1" applyBorder="1" applyAlignment="1">
      <alignment horizontal="left" vertical="top" wrapText="1"/>
    </xf>
    <xf numFmtId="0" fontId="11" fillId="0" borderId="20" xfId="0" applyFont="1" applyBorder="1" applyAlignment="1">
      <alignment horizontal="left"/>
    </xf>
    <xf numFmtId="0" fontId="18" fillId="0" borderId="24" xfId="0" applyFont="1" applyBorder="1" applyAlignment="1">
      <alignment horizontal="left" wrapText="1"/>
    </xf>
    <xf numFmtId="185" fontId="7" fillId="0" borderId="15" xfId="0" applyNumberFormat="1" applyFont="1" applyFill="1" applyBorder="1" applyAlignment="1" applyProtection="1">
      <alignment horizontal="right" vertical="center" wrapText="1"/>
      <protection/>
    </xf>
    <xf numFmtId="185" fontId="7" fillId="0" borderId="12" xfId="0" applyNumberFormat="1" applyFont="1" applyFill="1" applyBorder="1" applyAlignment="1" applyProtection="1">
      <alignment horizontal="right" vertical="center" wrapText="1"/>
      <protection/>
    </xf>
    <xf numFmtId="185" fontId="10" fillId="0" borderId="12" xfId="0" applyNumberFormat="1" applyFont="1" applyFill="1" applyBorder="1" applyAlignment="1" applyProtection="1">
      <alignment horizontal="right" vertical="center" wrapText="1"/>
      <protection/>
    </xf>
    <xf numFmtId="185" fontId="11" fillId="0" borderId="12"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7" fillId="0" borderId="19" xfId="0" applyNumberFormat="1" applyFont="1" applyFill="1" applyBorder="1" applyAlignment="1" applyProtection="1">
      <alignment horizontal="right" vertical="center"/>
      <protection/>
    </xf>
    <xf numFmtId="185" fontId="10" fillId="0" borderId="15" xfId="0" applyNumberFormat="1" applyFont="1" applyFill="1" applyBorder="1" applyAlignment="1" applyProtection="1">
      <alignment horizontal="right" vertical="center" wrapText="1"/>
      <protection/>
    </xf>
    <xf numFmtId="49" fontId="14" fillId="0" borderId="15" xfId="0" applyNumberFormat="1" applyFont="1" applyFill="1" applyBorder="1" applyAlignment="1" applyProtection="1">
      <alignment horizontal="left" vertical="top"/>
      <protection/>
    </xf>
    <xf numFmtId="0" fontId="10" fillId="0" borderId="14" xfId="0" applyNumberFormat="1" applyFont="1" applyFill="1" applyBorder="1" applyAlignment="1" applyProtection="1">
      <alignment horizontal="left" vertical="top" wrapText="1"/>
      <protection/>
    </xf>
    <xf numFmtId="0" fontId="10" fillId="0" borderId="12" xfId="0" applyFont="1" applyBorder="1" applyAlignment="1">
      <alignment vertical="top" wrapText="1"/>
    </xf>
    <xf numFmtId="180" fontId="7" fillId="0" borderId="24" xfId="0" applyNumberFormat="1" applyFont="1" applyBorder="1" applyAlignment="1">
      <alignment/>
    </xf>
    <xf numFmtId="0" fontId="12" fillId="0" borderId="0" xfId="0" applyFont="1" applyBorder="1" applyAlignment="1">
      <alignment/>
    </xf>
    <xf numFmtId="0" fontId="10" fillId="0" borderId="15" xfId="0" applyNumberFormat="1" applyFont="1" applyFill="1" applyBorder="1" applyAlignment="1" applyProtection="1">
      <alignment horizontal="left" vertical="top" wrapText="1"/>
      <protection/>
    </xf>
    <xf numFmtId="183" fontId="13" fillId="0" borderId="24" xfId="0" applyNumberFormat="1" applyFont="1" applyFill="1" applyBorder="1" applyAlignment="1" applyProtection="1">
      <alignment horizontal="left" vertical="top"/>
      <protection locked="0"/>
    </xf>
    <xf numFmtId="0" fontId="7" fillId="0" borderId="15" xfId="0" applyFont="1" applyBorder="1" applyAlignment="1">
      <alignment horizontal="left" vertical="top"/>
    </xf>
    <xf numFmtId="0" fontId="7" fillId="0" borderId="15" xfId="0" applyFont="1" applyBorder="1" applyAlignment="1">
      <alignment horizontal="left" vertical="top" wrapText="1"/>
    </xf>
    <xf numFmtId="0" fontId="7" fillId="0" borderId="12" xfId="0" applyFont="1" applyBorder="1" applyAlignment="1">
      <alignment horizontal="left" vertical="top"/>
    </xf>
    <xf numFmtId="0" fontId="7" fillId="0" borderId="12" xfId="0" applyFont="1" applyBorder="1" applyAlignment="1">
      <alignment horizontal="left" vertical="top" wrapText="1"/>
    </xf>
    <xf numFmtId="0" fontId="24" fillId="0" borderId="0" xfId="0" applyFont="1" applyAlignment="1">
      <alignment/>
    </xf>
    <xf numFmtId="185" fontId="25" fillId="0" borderId="12" xfId="0" applyNumberFormat="1" applyFont="1" applyBorder="1" applyAlignment="1">
      <alignment horizontal="right" vertical="center"/>
    </xf>
    <xf numFmtId="49" fontId="14" fillId="0" borderId="20" xfId="0" applyNumberFormat="1" applyFont="1" applyFill="1" applyBorder="1" applyAlignment="1" applyProtection="1">
      <alignment horizontal="left" vertical="top"/>
      <protection locked="0"/>
    </xf>
    <xf numFmtId="0" fontId="7" fillId="0" borderId="24" xfId="0" applyFont="1" applyBorder="1" applyAlignment="1">
      <alignment horizontal="left" vertical="top"/>
    </xf>
    <xf numFmtId="182" fontId="7" fillId="0" borderId="24" xfId="0" applyNumberFormat="1" applyFont="1" applyBorder="1" applyAlignment="1">
      <alignment horizontal="right" vertical="center"/>
    </xf>
    <xf numFmtId="182" fontId="7" fillId="0" borderId="25" xfId="0" applyNumberFormat="1" applyFont="1" applyBorder="1" applyAlignment="1">
      <alignment horizontal="right" vertical="center"/>
    </xf>
    <xf numFmtId="182" fontId="7" fillId="0" borderId="24" xfId="0" applyNumberFormat="1" applyFont="1" applyFill="1" applyBorder="1" applyAlignment="1">
      <alignment horizontal="right" vertical="center"/>
    </xf>
    <xf numFmtId="182" fontId="11" fillId="0" borderId="15" xfId="0" applyNumberFormat="1" applyFont="1" applyFill="1" applyBorder="1" applyAlignment="1">
      <alignment horizontal="right" vertical="center"/>
    </xf>
    <xf numFmtId="182" fontId="11" fillId="0" borderId="12" xfId="0" applyNumberFormat="1" applyFont="1" applyFill="1" applyBorder="1" applyAlignment="1">
      <alignment horizontal="right" vertical="center"/>
    </xf>
    <xf numFmtId="182" fontId="7" fillId="0" borderId="25" xfId="0" applyNumberFormat="1" applyFont="1" applyFill="1" applyBorder="1" applyAlignment="1">
      <alignment horizontal="right" vertical="center"/>
    </xf>
    <xf numFmtId="49" fontId="14" fillId="0" borderId="19" xfId="0" applyNumberFormat="1" applyFont="1" applyFill="1" applyBorder="1" applyAlignment="1" applyProtection="1">
      <alignment horizontal="left" vertical="top"/>
      <protection locked="0"/>
    </xf>
    <xf numFmtId="0" fontId="7" fillId="0" borderId="18" xfId="0" applyFont="1" applyBorder="1" applyAlignment="1">
      <alignment horizontal="left" vertical="top"/>
    </xf>
    <xf numFmtId="185" fontId="7" fillId="0" borderId="24" xfId="0" applyNumberFormat="1" applyFont="1" applyBorder="1" applyAlignment="1">
      <alignment horizontal="right" vertical="center"/>
    </xf>
    <xf numFmtId="0" fontId="10" fillId="0" borderId="14" xfId="0" applyFont="1" applyBorder="1" applyAlignment="1">
      <alignment vertical="top" wrapText="1"/>
    </xf>
    <xf numFmtId="182" fontId="11" fillId="0" borderId="14" xfId="0" applyNumberFormat="1" applyFont="1" applyFill="1" applyBorder="1" applyAlignment="1">
      <alignment horizontal="right" vertical="center"/>
    </xf>
    <xf numFmtId="0" fontId="7" fillId="0" borderId="20" xfId="0" applyFont="1" applyBorder="1" applyAlignment="1">
      <alignment horizontal="left" vertical="top"/>
    </xf>
    <xf numFmtId="182" fontId="7" fillId="0" borderId="12" xfId="0" applyNumberFormat="1" applyFont="1" applyBorder="1" applyAlignment="1">
      <alignment horizontal="right" vertical="center"/>
    </xf>
    <xf numFmtId="0" fontId="11" fillId="0" borderId="26" xfId="0" applyFont="1" applyBorder="1" applyAlignment="1">
      <alignment horizontal="center" vertical="top" wrapText="1"/>
    </xf>
    <xf numFmtId="180" fontId="7" fillId="0" borderId="15" xfId="0" applyNumberFormat="1" applyFont="1" applyBorder="1" applyAlignment="1">
      <alignment/>
    </xf>
    <xf numFmtId="180" fontId="10" fillId="0" borderId="12" xfId="0" applyNumberFormat="1" applyFont="1" applyBorder="1" applyAlignment="1">
      <alignment/>
    </xf>
    <xf numFmtId="180" fontId="7" fillId="0" borderId="12" xfId="0" applyNumberFormat="1" applyFont="1" applyBorder="1" applyAlignment="1">
      <alignment/>
    </xf>
    <xf numFmtId="180" fontId="11" fillId="0" borderId="12" xfId="0" applyNumberFormat="1" applyFont="1" applyBorder="1" applyAlignment="1">
      <alignment/>
    </xf>
    <xf numFmtId="180" fontId="10" fillId="0" borderId="14" xfId="0" applyNumberFormat="1" applyFont="1" applyBorder="1" applyAlignment="1">
      <alignment/>
    </xf>
    <xf numFmtId="185" fontId="7" fillId="0" borderId="24" xfId="0" applyNumberFormat="1" applyFont="1" applyFill="1" applyBorder="1" applyAlignment="1" applyProtection="1">
      <alignment horizontal="right" vertical="center"/>
      <protection/>
    </xf>
    <xf numFmtId="185" fontId="7" fillId="0" borderId="27" xfId="0" applyNumberFormat="1" applyFont="1" applyFill="1" applyBorder="1" applyAlignment="1" applyProtection="1">
      <alignment horizontal="right" vertical="center" wrapText="1"/>
      <protection/>
    </xf>
    <xf numFmtId="185" fontId="7" fillId="0" borderId="12" xfId="0" applyNumberFormat="1" applyFont="1" applyBorder="1" applyAlignment="1">
      <alignment horizontal="right" vertical="center"/>
    </xf>
    <xf numFmtId="185" fontId="7" fillId="0" borderId="20" xfId="0" applyNumberFormat="1" applyFont="1" applyFill="1" applyBorder="1" applyAlignment="1" applyProtection="1">
      <alignment horizontal="right" vertical="center"/>
      <protection/>
    </xf>
    <xf numFmtId="185" fontId="7" fillId="0" borderId="24" xfId="0" applyNumberFormat="1" applyFont="1" applyFill="1" applyBorder="1" applyAlignment="1" applyProtection="1">
      <alignment horizontal="right" vertical="center" wrapText="1"/>
      <protection/>
    </xf>
    <xf numFmtId="182" fontId="7" fillId="0" borderId="15" xfId="0" applyNumberFormat="1" applyFont="1" applyBorder="1" applyAlignment="1">
      <alignment horizontal="right"/>
    </xf>
    <xf numFmtId="185" fontId="11" fillId="0" borderId="15"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1" fillId="0" borderId="22" xfId="0" applyNumberFormat="1" applyFont="1" applyFill="1" applyBorder="1" applyAlignment="1" applyProtection="1">
      <alignment horizontal="right" vertical="center" wrapText="1"/>
      <protection/>
    </xf>
    <xf numFmtId="185" fontId="7" fillId="0" borderId="18" xfId="0" applyNumberFormat="1" applyFont="1" applyFill="1" applyBorder="1" applyAlignment="1" applyProtection="1">
      <alignment horizontal="right" vertical="center" wrapText="1"/>
      <protection/>
    </xf>
    <xf numFmtId="185" fontId="11" fillId="0" borderId="28" xfId="0" applyNumberFormat="1" applyFont="1" applyFill="1" applyBorder="1" applyAlignment="1" applyProtection="1">
      <alignment horizontal="right" vertical="center" wrapText="1"/>
      <protection/>
    </xf>
    <xf numFmtId="182" fontId="7" fillId="0" borderId="15" xfId="0" applyNumberFormat="1" applyFont="1" applyBorder="1" applyAlignment="1">
      <alignment/>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7" fillId="0" borderId="20" xfId="0" applyNumberFormat="1" applyFont="1" applyFill="1" applyBorder="1" applyAlignment="1" applyProtection="1">
      <alignment horizontal="right" vertical="center" wrapText="1"/>
      <protection/>
    </xf>
    <xf numFmtId="49" fontId="11" fillId="0" borderId="18" xfId="0" applyNumberFormat="1" applyFont="1" applyBorder="1" applyAlignment="1">
      <alignment horizontal="center" vertical="top" wrapText="1"/>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2" fontId="7" fillId="0" borderId="29" xfId="0" applyNumberFormat="1" applyFont="1" applyFill="1" applyBorder="1" applyAlignment="1">
      <alignment horizontal="right" vertical="center"/>
    </xf>
    <xf numFmtId="180" fontId="27" fillId="0" borderId="12" xfId="0" applyNumberFormat="1" applyFont="1" applyBorder="1" applyAlignment="1">
      <alignment/>
    </xf>
    <xf numFmtId="0" fontId="28" fillId="0" borderId="0" xfId="0" applyFont="1" applyAlignment="1">
      <alignment/>
    </xf>
    <xf numFmtId="0" fontId="29" fillId="0" borderId="0" xfId="0" applyFont="1" applyAlignment="1">
      <alignment horizontal="center"/>
    </xf>
    <xf numFmtId="0" fontId="30" fillId="0" borderId="0" xfId="0" applyFont="1" applyAlignment="1">
      <alignment horizontal="center"/>
    </xf>
    <xf numFmtId="0" fontId="15" fillId="0" borderId="21" xfId="0" applyFont="1" applyBorder="1" applyAlignment="1">
      <alignment horizontal="center" vertical="top" wrapText="1"/>
    </xf>
    <xf numFmtId="180" fontId="13" fillId="0" borderId="15" xfId="0" applyNumberFormat="1" applyFont="1" applyBorder="1" applyAlignment="1">
      <alignment/>
    </xf>
    <xf numFmtId="180" fontId="14" fillId="0" borderId="12" xfId="0" applyNumberFormat="1" applyFont="1" applyBorder="1" applyAlignment="1">
      <alignment/>
    </xf>
    <xf numFmtId="180" fontId="13" fillId="0" borderId="12" xfId="0" applyNumberFormat="1" applyFont="1" applyBorder="1" applyAlignment="1">
      <alignment/>
    </xf>
    <xf numFmtId="180" fontId="15" fillId="0" borderId="12" xfId="0" applyNumberFormat="1" applyFont="1" applyBorder="1" applyAlignment="1">
      <alignment/>
    </xf>
    <xf numFmtId="180" fontId="14" fillId="0" borderId="14" xfId="0" applyNumberFormat="1" applyFont="1" applyBorder="1" applyAlignment="1">
      <alignment/>
    </xf>
    <xf numFmtId="180" fontId="13" fillId="0" borderId="24" xfId="0" applyNumberFormat="1" applyFont="1" applyBorder="1" applyAlignment="1">
      <alignment/>
    </xf>
    <xf numFmtId="0" fontId="30" fillId="0" borderId="15" xfId="0" applyFont="1" applyBorder="1" applyAlignment="1">
      <alignment/>
    </xf>
    <xf numFmtId="185" fontId="13" fillId="0" borderId="15" xfId="0" applyNumberFormat="1" applyFont="1" applyFill="1" applyBorder="1" applyAlignment="1" applyProtection="1">
      <alignment horizontal="right" vertical="center" wrapText="1"/>
      <protection/>
    </xf>
    <xf numFmtId="185" fontId="14" fillId="0" borderId="12" xfId="0" applyNumberFormat="1" applyFont="1" applyBorder="1" applyAlignment="1">
      <alignment horizontal="right" vertical="center"/>
    </xf>
    <xf numFmtId="185" fontId="13" fillId="0" borderId="12" xfId="0" applyNumberFormat="1" applyFont="1" applyFill="1" applyBorder="1" applyAlignment="1" applyProtection="1">
      <alignment horizontal="right" vertical="center" wrapText="1"/>
      <protection/>
    </xf>
    <xf numFmtId="185" fontId="14" fillId="0" borderId="14" xfId="0" applyNumberFormat="1" applyFont="1" applyBorder="1" applyAlignment="1">
      <alignment horizontal="right" vertical="center"/>
    </xf>
    <xf numFmtId="185" fontId="14" fillId="0" borderId="15" xfId="0" applyNumberFormat="1" applyFont="1" applyBorder="1" applyAlignment="1">
      <alignment horizontal="right" vertical="center"/>
    </xf>
    <xf numFmtId="185" fontId="14" fillId="0" borderId="12" xfId="0" applyNumberFormat="1" applyFont="1" applyFill="1" applyBorder="1" applyAlignment="1" applyProtection="1">
      <alignment horizontal="right" vertical="center" wrapText="1"/>
      <protection/>
    </xf>
    <xf numFmtId="185" fontId="31" fillId="0" borderId="12" xfId="0" applyNumberFormat="1" applyFont="1" applyBorder="1" applyAlignment="1">
      <alignment horizontal="right" vertical="center"/>
    </xf>
    <xf numFmtId="185" fontId="15" fillId="0" borderId="12" xfId="0" applyNumberFormat="1" applyFont="1" applyFill="1" applyBorder="1" applyAlignment="1" applyProtection="1">
      <alignment horizontal="right" vertical="center" wrapText="1"/>
      <protection/>
    </xf>
    <xf numFmtId="185" fontId="14" fillId="0" borderId="14" xfId="0" applyNumberFormat="1" applyFont="1" applyFill="1" applyBorder="1" applyAlignment="1" applyProtection="1">
      <alignment horizontal="right" vertical="center" wrapText="1"/>
      <protection/>
    </xf>
    <xf numFmtId="185" fontId="13" fillId="0" borderId="19" xfId="0" applyNumberFormat="1" applyFont="1" applyFill="1" applyBorder="1" applyAlignment="1" applyProtection="1">
      <alignment horizontal="right" vertical="center"/>
      <protection/>
    </xf>
    <xf numFmtId="185" fontId="13" fillId="0" borderId="24" xfId="0" applyNumberFormat="1" applyFont="1" applyFill="1" applyBorder="1" applyAlignment="1" applyProtection="1">
      <alignment horizontal="right" vertical="center"/>
      <protection/>
    </xf>
    <xf numFmtId="185" fontId="14" fillId="0" borderId="15" xfId="0" applyNumberFormat="1" applyFont="1" applyFill="1" applyBorder="1" applyAlignment="1" applyProtection="1">
      <alignment horizontal="right" vertical="center" wrapText="1"/>
      <protection/>
    </xf>
    <xf numFmtId="185" fontId="13" fillId="0" borderId="24" xfId="0" applyNumberFormat="1" applyFont="1" applyBorder="1" applyAlignment="1">
      <alignment horizontal="right" vertical="center"/>
    </xf>
    <xf numFmtId="185" fontId="13" fillId="0" borderId="27" xfId="0" applyNumberFormat="1" applyFont="1" applyFill="1" applyBorder="1" applyAlignment="1" applyProtection="1">
      <alignment horizontal="right" vertical="center" wrapText="1"/>
      <protection/>
    </xf>
    <xf numFmtId="0" fontId="20" fillId="0" borderId="0" xfId="0" applyFont="1" applyBorder="1" applyAlignment="1">
      <alignment wrapText="1"/>
    </xf>
    <xf numFmtId="0" fontId="30" fillId="0" borderId="0" xfId="0" applyFont="1" applyBorder="1" applyAlignment="1">
      <alignment/>
    </xf>
    <xf numFmtId="0" fontId="30" fillId="0" borderId="0" xfId="0" applyFont="1" applyAlignment="1">
      <alignment/>
    </xf>
    <xf numFmtId="0" fontId="14" fillId="0" borderId="15" xfId="0" applyFont="1" applyBorder="1" applyAlignment="1">
      <alignment horizontal="left" vertical="top"/>
    </xf>
    <xf numFmtId="0" fontId="14" fillId="0" borderId="15" xfId="0" applyFont="1" applyBorder="1" applyAlignment="1">
      <alignment horizontal="left" vertical="top" wrapText="1"/>
    </xf>
    <xf numFmtId="185" fontId="10" fillId="0" borderId="12" xfId="0" applyNumberFormat="1" applyFont="1" applyFill="1" applyBorder="1" applyAlignment="1">
      <alignment horizontal="right" vertical="center"/>
    </xf>
    <xf numFmtId="185" fontId="10" fillId="0" borderId="14" xfId="0" applyNumberFormat="1" applyFont="1" applyFill="1" applyBorder="1" applyAlignment="1">
      <alignment horizontal="right" vertical="center"/>
    </xf>
    <xf numFmtId="0" fontId="4" fillId="0" borderId="0" xfId="0" applyFont="1" applyFill="1" applyAlignment="1">
      <alignment/>
    </xf>
    <xf numFmtId="0" fontId="26" fillId="0" borderId="0" xfId="0" applyFont="1" applyFill="1" applyAlignment="1">
      <alignment horizontal="center" wrapText="1"/>
    </xf>
    <xf numFmtId="0" fontId="12" fillId="0" borderId="0" xfId="0" applyFont="1" applyFill="1" applyAlignment="1">
      <alignment/>
    </xf>
    <xf numFmtId="0" fontId="28" fillId="0" borderId="0" xfId="0" applyFont="1" applyFill="1" applyAlignment="1">
      <alignment/>
    </xf>
    <xf numFmtId="0" fontId="12" fillId="0" borderId="0" xfId="0" applyFont="1" applyFill="1" applyBorder="1" applyAlignment="1">
      <alignment/>
    </xf>
    <xf numFmtId="185" fontId="26" fillId="0" borderId="0" xfId="0" applyNumberFormat="1" applyFont="1" applyFill="1" applyAlignment="1">
      <alignment/>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1" fillId="0" borderId="0" xfId="0" applyFont="1" applyBorder="1" applyAlignment="1">
      <alignment horizontal="center" wrapText="1"/>
    </xf>
    <xf numFmtId="0" fontId="22" fillId="0" borderId="0" xfId="0" applyFont="1" applyBorder="1" applyAlignment="1">
      <alignment horizontal="center" wrapText="1"/>
    </xf>
    <xf numFmtId="0" fontId="6" fillId="0" borderId="30" xfId="0" applyFont="1" applyBorder="1" applyAlignment="1">
      <alignment horizontal="center"/>
    </xf>
    <xf numFmtId="0" fontId="6" fillId="0" borderId="23" xfId="0" applyFont="1" applyBorder="1" applyAlignment="1">
      <alignment horizontal="center"/>
    </xf>
    <xf numFmtId="0" fontId="6" fillId="0" borderId="31" xfId="0" applyFont="1" applyBorder="1" applyAlignment="1">
      <alignment horizontal="center"/>
    </xf>
    <xf numFmtId="49" fontId="14" fillId="0" borderId="14" xfId="0" applyNumberFormat="1" applyFont="1" applyFill="1" applyBorder="1" applyAlignment="1" applyProtection="1">
      <alignment horizontal="left" vertical="top"/>
      <protection locked="0"/>
    </xf>
    <xf numFmtId="49" fontId="14" fillId="0" borderId="15" xfId="0" applyNumberFormat="1" applyFont="1" applyFill="1" applyBorder="1" applyAlignment="1" applyProtection="1">
      <alignment horizontal="left" vertical="top"/>
      <protection locked="0"/>
    </xf>
    <xf numFmtId="0" fontId="11" fillId="0" borderId="19" xfId="0" applyFont="1" applyBorder="1" applyAlignment="1">
      <alignment horizontal="center"/>
    </xf>
    <xf numFmtId="0" fontId="11" fillId="0" borderId="29" xfId="0" applyFont="1" applyBorder="1" applyAlignment="1">
      <alignment horizontal="center"/>
    </xf>
    <xf numFmtId="0" fontId="18"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3" xfId="0" applyFont="1" applyBorder="1" applyAlignment="1">
      <alignment horizontal="center"/>
    </xf>
    <xf numFmtId="0" fontId="11" fillId="0" borderId="21" xfId="0" applyFont="1" applyBorder="1" applyAlignment="1">
      <alignment horizontal="center" vertical="top" wrapText="1"/>
    </xf>
    <xf numFmtId="0" fontId="11" fillId="0" borderId="26" xfId="0" applyFont="1" applyBorder="1" applyAlignment="1">
      <alignment horizontal="center" vertical="top" wrapText="1"/>
    </xf>
    <xf numFmtId="0" fontId="15" fillId="0" borderId="21" xfId="0" applyFont="1" applyBorder="1" applyAlignment="1">
      <alignment horizontal="center" vertical="top" wrapText="1"/>
    </xf>
    <xf numFmtId="0" fontId="15" fillId="0" borderId="26"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199"/>
  <sheetViews>
    <sheetView tabSelected="1" zoomScale="75" zoomScaleNormal="75" zoomScaleSheetLayoutView="75" zoomScalePageLayoutView="0" workbookViewId="0" topLeftCell="A1">
      <pane xSplit="2" ySplit="9" topLeftCell="C185" activePane="bottomRight" state="frozen"/>
      <selection pane="topLeft" activeCell="A1" sqref="A1"/>
      <selection pane="topRight" activeCell="C1" sqref="C1"/>
      <selection pane="bottomLeft" activeCell="A10" sqref="A10"/>
      <selection pane="bottomRight" activeCell="F170" sqref="F170"/>
    </sheetView>
  </sheetViews>
  <sheetFormatPr defaultColWidth="9.00390625" defaultRowHeight="12.75"/>
  <cols>
    <col min="1" max="1" width="14.75390625" style="2" customWidth="1"/>
    <col min="2" max="2" width="83.25390625" style="2" customWidth="1"/>
    <col min="3" max="3" width="20.00390625" style="155" customWidth="1"/>
    <col min="4" max="4" width="21.375" style="2" customWidth="1"/>
    <col min="5" max="5" width="18.625" style="2" customWidth="1"/>
    <col min="6" max="6" width="19.125" style="2" customWidth="1"/>
    <col min="7" max="7" width="18.75390625" style="2" customWidth="1"/>
    <col min="8" max="8" width="18.375" style="2" customWidth="1"/>
    <col min="9" max="9" width="19.00390625" style="2" customWidth="1"/>
    <col min="10" max="10" width="17.375" style="2" customWidth="1"/>
    <col min="11" max="11" width="3.25390625" style="1" customWidth="1"/>
    <col min="12" max="12" width="19.75390625" style="160" bestFit="1" customWidth="1"/>
    <col min="13" max="16384" width="9.125" style="1" customWidth="1"/>
  </cols>
  <sheetData>
    <row r="2" spans="1:10" ht="60" customHeight="1">
      <c r="A2" s="183" t="s">
        <v>294</v>
      </c>
      <c r="B2" s="183"/>
      <c r="C2" s="183"/>
      <c r="D2" s="183"/>
      <c r="E2" s="183"/>
      <c r="F2" s="183"/>
      <c r="G2" s="183"/>
      <c r="H2" s="183"/>
      <c r="I2" s="183"/>
      <c r="J2" s="183"/>
    </row>
    <row r="3" spans="1:10" ht="23.25">
      <c r="A3" s="5"/>
      <c r="B3" s="5"/>
      <c r="C3" s="129"/>
      <c r="D3" s="3"/>
      <c r="E3" s="3"/>
      <c r="F3" s="6"/>
      <c r="G3" s="3"/>
      <c r="H3" s="3"/>
      <c r="I3" s="3"/>
      <c r="J3" s="6"/>
    </row>
    <row r="4" spans="2:9" ht="15.75" thickBot="1">
      <c r="B4" s="4"/>
      <c r="C4" s="130"/>
      <c r="D4" s="4"/>
      <c r="E4" s="4"/>
      <c r="F4" s="4"/>
      <c r="G4" s="4"/>
      <c r="H4" s="4"/>
      <c r="I4" s="4"/>
    </row>
    <row r="5" spans="1:10" ht="21" customHeight="1" thickBot="1">
      <c r="A5" s="184" t="s">
        <v>3</v>
      </c>
      <c r="B5" s="184" t="s">
        <v>4</v>
      </c>
      <c r="C5" s="181" t="s">
        <v>0</v>
      </c>
      <c r="D5" s="187"/>
      <c r="E5" s="187"/>
      <c r="F5" s="182"/>
      <c r="G5" s="181" t="s">
        <v>1</v>
      </c>
      <c r="H5" s="187"/>
      <c r="I5" s="187"/>
      <c r="J5" s="182"/>
    </row>
    <row r="6" spans="1:10" ht="21" customHeight="1" thickBot="1">
      <c r="A6" s="185"/>
      <c r="B6" s="185"/>
      <c r="C6" s="190" t="s">
        <v>292</v>
      </c>
      <c r="D6" s="188" t="s">
        <v>295</v>
      </c>
      <c r="E6" s="181" t="s">
        <v>5</v>
      </c>
      <c r="F6" s="182"/>
      <c r="H6" s="42"/>
      <c r="I6" s="181" t="s">
        <v>5</v>
      </c>
      <c r="J6" s="182"/>
    </row>
    <row r="7" spans="1:12" ht="61.5" customHeight="1" thickBot="1">
      <c r="A7" s="186"/>
      <c r="B7" s="186"/>
      <c r="C7" s="191"/>
      <c r="D7" s="189"/>
      <c r="E7" s="43" t="s">
        <v>305</v>
      </c>
      <c r="F7" s="44" t="s">
        <v>306</v>
      </c>
      <c r="G7" s="122" t="s">
        <v>293</v>
      </c>
      <c r="H7" s="122" t="s">
        <v>296</v>
      </c>
      <c r="I7" s="43" t="s">
        <v>305</v>
      </c>
      <c r="J7" s="44" t="s">
        <v>306</v>
      </c>
      <c r="L7" s="161"/>
    </row>
    <row r="8" spans="1:10" ht="19.5" customHeight="1" thickBot="1">
      <c r="A8" s="41">
        <v>1</v>
      </c>
      <c r="B8" s="41">
        <v>2</v>
      </c>
      <c r="C8" s="131">
        <v>3</v>
      </c>
      <c r="D8" s="42">
        <v>4</v>
      </c>
      <c r="E8" s="42">
        <v>5</v>
      </c>
      <c r="F8" s="42">
        <v>6</v>
      </c>
      <c r="G8" s="42">
        <v>7</v>
      </c>
      <c r="H8" s="101">
        <v>8</v>
      </c>
      <c r="I8" s="42">
        <v>9</v>
      </c>
      <c r="J8" s="42">
        <v>10</v>
      </c>
    </row>
    <row r="9" spans="1:10" ht="29.25" customHeight="1" thickBot="1">
      <c r="A9" s="171" t="s">
        <v>223</v>
      </c>
      <c r="B9" s="172"/>
      <c r="C9" s="172"/>
      <c r="D9" s="172"/>
      <c r="E9" s="172"/>
      <c r="F9" s="172"/>
      <c r="G9" s="172"/>
      <c r="H9" s="172"/>
      <c r="I9" s="172"/>
      <c r="J9" s="173"/>
    </row>
    <row r="10" spans="1:12" s="7" customFormat="1" ht="33.75" customHeight="1">
      <c r="A10" s="80">
        <v>10000000</v>
      </c>
      <c r="B10" s="81" t="s">
        <v>6</v>
      </c>
      <c r="C10" s="132">
        <v>163399.412</v>
      </c>
      <c r="D10" s="102">
        <v>175829.516</v>
      </c>
      <c r="E10" s="102">
        <f>SUM(D10-C10)</f>
        <v>12430.103999999992</v>
      </c>
      <c r="F10" s="118">
        <f>SUM(E10/C10*100)</f>
        <v>7.6071901654089125</v>
      </c>
      <c r="G10" s="102">
        <f>G16+G21+G25</f>
        <v>12247.497</v>
      </c>
      <c r="H10" s="102">
        <f>H16+H21+H25</f>
        <v>23420.884</v>
      </c>
      <c r="I10" s="102">
        <f>SUM(H10-G10)</f>
        <v>11173.386999999999</v>
      </c>
      <c r="J10" s="112">
        <f>I10/G10*100</f>
        <v>91.22996315083807</v>
      </c>
      <c r="L10" s="162"/>
    </row>
    <row r="11" spans="1:10" ht="38.25" customHeight="1">
      <c r="A11" s="55">
        <v>11000000</v>
      </c>
      <c r="B11" s="58" t="s">
        <v>7</v>
      </c>
      <c r="C11" s="133">
        <f>C12+C13</f>
        <v>129729.384</v>
      </c>
      <c r="D11" s="103">
        <f>D12+D13</f>
        <v>139945.162</v>
      </c>
      <c r="E11" s="102">
        <f aca="true" t="shared" si="0" ref="E11:E52">SUM(D11-C11)</f>
        <v>10215.778000000006</v>
      </c>
      <c r="F11" s="118">
        <f aca="true" t="shared" si="1" ref="F11:F52">SUM(E11/C11*100)</f>
        <v>7.87468319436405</v>
      </c>
      <c r="G11" s="103"/>
      <c r="H11" s="103"/>
      <c r="I11" s="102"/>
      <c r="J11" s="112"/>
    </row>
    <row r="12" spans="1:10" ht="20.25">
      <c r="A12" s="55">
        <v>11010000</v>
      </c>
      <c r="B12" s="58" t="s">
        <v>237</v>
      </c>
      <c r="C12" s="133">
        <v>129278.172</v>
      </c>
      <c r="D12" s="103">
        <v>139315.481</v>
      </c>
      <c r="E12" s="102">
        <f t="shared" si="0"/>
        <v>10037.308999999994</v>
      </c>
      <c r="F12" s="118">
        <f t="shared" si="1"/>
        <v>7.764117363911978</v>
      </c>
      <c r="G12" s="103"/>
      <c r="H12" s="103"/>
      <c r="I12" s="102"/>
      <c r="J12" s="112"/>
    </row>
    <row r="13" spans="1:10" ht="20.25">
      <c r="A13" s="57">
        <v>11020000</v>
      </c>
      <c r="B13" s="59" t="s">
        <v>297</v>
      </c>
      <c r="C13" s="133">
        <f>SUM(C14)</f>
        <v>451.212</v>
      </c>
      <c r="D13" s="103">
        <f>D14+D15</f>
        <v>629.681</v>
      </c>
      <c r="E13" s="102">
        <f t="shared" si="0"/>
        <v>178.46900000000005</v>
      </c>
      <c r="F13" s="118">
        <f t="shared" si="1"/>
        <v>39.553247697313026</v>
      </c>
      <c r="G13" s="103"/>
      <c r="H13" s="103"/>
      <c r="I13" s="102"/>
      <c r="J13" s="112"/>
    </row>
    <row r="14" spans="1:12" s="128" customFormat="1" ht="37.5">
      <c r="A14" s="156">
        <v>11020200</v>
      </c>
      <c r="B14" s="157" t="s">
        <v>238</v>
      </c>
      <c r="C14" s="133">
        <v>451.212</v>
      </c>
      <c r="D14" s="133">
        <v>443.546</v>
      </c>
      <c r="E14" s="102">
        <f t="shared" si="0"/>
        <v>-7.665999999999997</v>
      </c>
      <c r="F14" s="118">
        <f t="shared" si="1"/>
        <v>-1.6989796370663894</v>
      </c>
      <c r="G14" s="127"/>
      <c r="H14" s="127"/>
      <c r="I14" s="102"/>
      <c r="J14" s="112"/>
      <c r="L14" s="163"/>
    </row>
    <row r="15" spans="1:12" s="128" customFormat="1" ht="37.5">
      <c r="A15" s="156">
        <v>11023200</v>
      </c>
      <c r="B15" s="157" t="s">
        <v>298</v>
      </c>
      <c r="C15" s="133"/>
      <c r="D15" s="133">
        <v>186.135</v>
      </c>
      <c r="E15" s="102">
        <f t="shared" si="0"/>
        <v>186.135</v>
      </c>
      <c r="F15" s="118"/>
      <c r="G15" s="127"/>
      <c r="H15" s="127"/>
      <c r="I15" s="102"/>
      <c r="J15" s="112"/>
      <c r="L15" s="163"/>
    </row>
    <row r="16" spans="1:10" ht="20.25">
      <c r="A16" s="57">
        <v>12000000</v>
      </c>
      <c r="B16" s="59" t="s">
        <v>8</v>
      </c>
      <c r="C16" s="133"/>
      <c r="D16" s="103"/>
      <c r="E16" s="102"/>
      <c r="F16" s="118"/>
      <c r="G16" s="103">
        <f>SUM(G17:G18)</f>
        <v>761.477</v>
      </c>
      <c r="H16" s="103">
        <f>SUM(H17:H18)</f>
        <v>662.4250000000001</v>
      </c>
      <c r="I16" s="102">
        <f aca="true" t="shared" si="2" ref="I16:I50">SUM(H16-G16)</f>
        <v>-99.05199999999991</v>
      </c>
      <c r="J16" s="112">
        <f aca="true" t="shared" si="3" ref="J16:J52">I16/G16*100</f>
        <v>-13.00787811056669</v>
      </c>
    </row>
    <row r="17" spans="1:10" ht="37.5">
      <c r="A17" s="55">
        <v>12020000</v>
      </c>
      <c r="B17" s="58" t="s">
        <v>239</v>
      </c>
      <c r="C17" s="133"/>
      <c r="D17" s="103"/>
      <c r="E17" s="102"/>
      <c r="F17" s="118"/>
      <c r="G17" s="103">
        <v>3.275</v>
      </c>
      <c r="H17" s="103">
        <v>3.985</v>
      </c>
      <c r="I17" s="102">
        <f t="shared" si="2"/>
        <v>0.71</v>
      </c>
      <c r="J17" s="112">
        <f t="shared" si="3"/>
        <v>21.679389312977097</v>
      </c>
    </row>
    <row r="18" spans="1:10" ht="20.25">
      <c r="A18" s="55">
        <v>12030000</v>
      </c>
      <c r="B18" s="58" t="s">
        <v>240</v>
      </c>
      <c r="C18" s="133"/>
      <c r="D18" s="103"/>
      <c r="E18" s="102"/>
      <c r="F18" s="118"/>
      <c r="G18" s="103">
        <v>758.202</v>
      </c>
      <c r="H18" s="103">
        <v>658.44</v>
      </c>
      <c r="I18" s="102">
        <f t="shared" si="2"/>
        <v>-99.76199999999994</v>
      </c>
      <c r="J18" s="112">
        <f t="shared" si="3"/>
        <v>-13.157707312826917</v>
      </c>
    </row>
    <row r="19" spans="1:10" ht="20.25">
      <c r="A19" s="55">
        <v>13000000</v>
      </c>
      <c r="B19" s="58" t="s">
        <v>241</v>
      </c>
      <c r="C19" s="133">
        <v>31556.626</v>
      </c>
      <c r="D19" s="103">
        <v>33734.56</v>
      </c>
      <c r="E19" s="102">
        <f t="shared" si="0"/>
        <v>2177.9339999999975</v>
      </c>
      <c r="F19" s="118">
        <f t="shared" si="1"/>
        <v>6.9016693990035485</v>
      </c>
      <c r="G19" s="103"/>
      <c r="H19" s="103"/>
      <c r="I19" s="102"/>
      <c r="J19" s="112"/>
    </row>
    <row r="20" spans="1:10" ht="20.25">
      <c r="A20" s="55">
        <v>13050000</v>
      </c>
      <c r="B20" s="58" t="s">
        <v>9</v>
      </c>
      <c r="C20" s="133">
        <v>31553.302</v>
      </c>
      <c r="D20" s="103">
        <v>33731.092</v>
      </c>
      <c r="E20" s="102">
        <f t="shared" si="0"/>
        <v>2177.7899999999972</v>
      </c>
      <c r="F20" s="118">
        <f t="shared" si="1"/>
        <v>6.901940088552372</v>
      </c>
      <c r="G20" s="103"/>
      <c r="H20" s="103"/>
      <c r="I20" s="102"/>
      <c r="J20" s="112"/>
    </row>
    <row r="21" spans="1:10" ht="20.25">
      <c r="A21" s="55">
        <v>18000000</v>
      </c>
      <c r="B21" s="58" t="s">
        <v>10</v>
      </c>
      <c r="C21" s="133">
        <v>2104.783</v>
      </c>
      <c r="D21" s="103">
        <v>2151.795</v>
      </c>
      <c r="E21" s="102">
        <f t="shared" si="0"/>
        <v>47.01200000000017</v>
      </c>
      <c r="F21" s="118">
        <f t="shared" si="1"/>
        <v>2.233579423627052</v>
      </c>
      <c r="G21" s="103">
        <f>SUM(G24+G22)</f>
        <v>11178.126999999999</v>
      </c>
      <c r="H21" s="133">
        <v>22332.732</v>
      </c>
      <c r="I21" s="102">
        <f t="shared" si="2"/>
        <v>11154.605000000001</v>
      </c>
      <c r="J21" s="112">
        <f t="shared" si="3"/>
        <v>99.78957118665768</v>
      </c>
    </row>
    <row r="22" spans="1:10" ht="20.25">
      <c r="A22" s="55">
        <v>18040000</v>
      </c>
      <c r="B22" s="58" t="s">
        <v>242</v>
      </c>
      <c r="C22" s="133">
        <v>2096.784</v>
      </c>
      <c r="D22" s="103">
        <v>2112.196</v>
      </c>
      <c r="E22" s="102">
        <f t="shared" si="0"/>
        <v>15.411999999999807</v>
      </c>
      <c r="F22" s="118">
        <f t="shared" si="1"/>
        <v>0.7350304084731573</v>
      </c>
      <c r="G22" s="103">
        <f>SUM(G23)</f>
        <v>146.764</v>
      </c>
      <c r="H22" s="103">
        <f>SUM(H23)</f>
        <v>130.529</v>
      </c>
      <c r="I22" s="102">
        <f t="shared" si="2"/>
        <v>-16.235000000000014</v>
      </c>
      <c r="J22" s="112">
        <f t="shared" si="3"/>
        <v>-11.061977051593042</v>
      </c>
    </row>
    <row r="23" spans="1:10" ht="84" customHeight="1">
      <c r="A23" s="55">
        <v>18041500</v>
      </c>
      <c r="B23" s="58" t="s">
        <v>243</v>
      </c>
      <c r="C23" s="133"/>
      <c r="D23" s="103"/>
      <c r="E23" s="102"/>
      <c r="F23" s="118"/>
      <c r="G23" s="103">
        <v>146.764</v>
      </c>
      <c r="H23" s="103">
        <v>130.529</v>
      </c>
      <c r="I23" s="102">
        <f t="shared" si="2"/>
        <v>-16.235000000000014</v>
      </c>
      <c r="J23" s="112">
        <f t="shared" si="3"/>
        <v>-11.061977051593042</v>
      </c>
    </row>
    <row r="24" spans="1:10" ht="20.25">
      <c r="A24" s="55">
        <v>18050000</v>
      </c>
      <c r="B24" s="58" t="s">
        <v>244</v>
      </c>
      <c r="C24" s="133"/>
      <c r="D24" s="103"/>
      <c r="E24" s="102"/>
      <c r="F24" s="118"/>
      <c r="G24" s="103">
        <v>11031.363</v>
      </c>
      <c r="H24" s="103">
        <v>22183.85</v>
      </c>
      <c r="I24" s="102">
        <f t="shared" si="2"/>
        <v>11152.487</v>
      </c>
      <c r="J24" s="112">
        <f t="shared" si="3"/>
        <v>101.09799668454387</v>
      </c>
    </row>
    <row r="25" spans="1:10" ht="20.25">
      <c r="A25" s="55">
        <v>19000000</v>
      </c>
      <c r="B25" s="58" t="s">
        <v>245</v>
      </c>
      <c r="C25" s="133">
        <v>0.055</v>
      </c>
      <c r="D25" s="103">
        <v>0.414</v>
      </c>
      <c r="E25" s="102">
        <f t="shared" si="0"/>
        <v>0.359</v>
      </c>
      <c r="F25" s="112" t="s">
        <v>300</v>
      </c>
      <c r="G25" s="103">
        <f>G28+G26</f>
        <v>307.893</v>
      </c>
      <c r="H25" s="103">
        <f>H28+H26</f>
        <v>425.727</v>
      </c>
      <c r="I25" s="102">
        <f t="shared" si="2"/>
        <v>117.834</v>
      </c>
      <c r="J25" s="112">
        <f t="shared" si="3"/>
        <v>38.27108768305873</v>
      </c>
    </row>
    <row r="26" spans="1:10" ht="20.25">
      <c r="A26" s="55">
        <v>19010000</v>
      </c>
      <c r="B26" s="58" t="s">
        <v>246</v>
      </c>
      <c r="C26" s="133"/>
      <c r="D26" s="103"/>
      <c r="E26" s="102"/>
      <c r="F26" s="118"/>
      <c r="G26" s="103">
        <v>300.558</v>
      </c>
      <c r="H26" s="103">
        <v>425.878</v>
      </c>
      <c r="I26" s="102">
        <f t="shared" si="2"/>
        <v>125.32</v>
      </c>
      <c r="J26" s="112">
        <f t="shared" si="3"/>
        <v>41.695779184051</v>
      </c>
    </row>
    <row r="27" spans="1:10" ht="20.25">
      <c r="A27" s="55">
        <v>19040000</v>
      </c>
      <c r="B27" s="58" t="s">
        <v>11</v>
      </c>
      <c r="C27" s="133">
        <v>0.055</v>
      </c>
      <c r="D27" s="103">
        <v>0.414</v>
      </c>
      <c r="E27" s="102">
        <f t="shared" si="0"/>
        <v>0.359</v>
      </c>
      <c r="F27" s="112" t="s">
        <v>300</v>
      </c>
      <c r="G27" s="103"/>
      <c r="H27" s="103"/>
      <c r="I27" s="102"/>
      <c r="J27" s="112"/>
    </row>
    <row r="28" spans="1:10" ht="20.25">
      <c r="A28" s="55">
        <v>19050000</v>
      </c>
      <c r="B28" s="58" t="s">
        <v>20</v>
      </c>
      <c r="C28" s="133"/>
      <c r="D28" s="103"/>
      <c r="E28" s="102"/>
      <c r="F28" s="118"/>
      <c r="G28" s="103">
        <v>7.335</v>
      </c>
      <c r="H28" s="103">
        <v>-0.151</v>
      </c>
      <c r="I28" s="102">
        <f t="shared" si="2"/>
        <v>-7.486</v>
      </c>
      <c r="J28" s="112">
        <f t="shared" si="3"/>
        <v>-102.05862304021814</v>
      </c>
    </row>
    <row r="29" spans="1:12" s="7" customFormat="1" ht="20.25">
      <c r="A29" s="82">
        <v>20000000</v>
      </c>
      <c r="B29" s="83" t="s">
        <v>12</v>
      </c>
      <c r="C29" s="134">
        <f>C30+C35+C39</f>
        <v>6161.987999999999</v>
      </c>
      <c r="D29" s="104">
        <f>D30+D35+D39</f>
        <v>2013.351</v>
      </c>
      <c r="E29" s="102">
        <f t="shared" si="0"/>
        <v>-4148.636999999999</v>
      </c>
      <c r="F29" s="118">
        <f t="shared" si="1"/>
        <v>-67.32627522156808</v>
      </c>
      <c r="G29" s="104">
        <f>G30+G39+G45</f>
        <v>11428.92</v>
      </c>
      <c r="H29" s="104">
        <f>H30+H39+H45</f>
        <v>9592.179</v>
      </c>
      <c r="I29" s="102">
        <f t="shared" si="2"/>
        <v>-1836.741</v>
      </c>
      <c r="J29" s="112">
        <f t="shared" si="3"/>
        <v>-16.070993584695668</v>
      </c>
      <c r="K29" s="84"/>
      <c r="L29" s="162"/>
    </row>
    <row r="30" spans="1:10" ht="20.25">
      <c r="A30" s="55">
        <v>21000000</v>
      </c>
      <c r="B30" s="58" t="s">
        <v>13</v>
      </c>
      <c r="C30" s="133">
        <f>C31+C32</f>
        <v>462.09299999999996</v>
      </c>
      <c r="D30" s="103">
        <f>D31+D32</f>
        <v>-1815.368</v>
      </c>
      <c r="E30" s="102">
        <f t="shared" si="0"/>
        <v>-2277.461</v>
      </c>
      <c r="F30" s="112" t="s">
        <v>301</v>
      </c>
      <c r="G30" s="103"/>
      <c r="H30" s="103"/>
      <c r="I30" s="102"/>
      <c r="J30" s="112"/>
    </row>
    <row r="31" spans="1:10" ht="37.5">
      <c r="A31" s="55">
        <v>21010300</v>
      </c>
      <c r="B31" s="58" t="s">
        <v>247</v>
      </c>
      <c r="C31" s="133">
        <v>115.554</v>
      </c>
      <c r="D31" s="103">
        <v>-38.495</v>
      </c>
      <c r="E31" s="102">
        <f t="shared" si="0"/>
        <v>-154.049</v>
      </c>
      <c r="F31" s="118">
        <f t="shared" si="1"/>
        <v>-133.3134292192395</v>
      </c>
      <c r="G31" s="103"/>
      <c r="H31" s="103"/>
      <c r="I31" s="102"/>
      <c r="J31" s="112"/>
    </row>
    <row r="32" spans="1:10" ht="20.25">
      <c r="A32" s="55">
        <v>21080000</v>
      </c>
      <c r="B32" s="58" t="s">
        <v>14</v>
      </c>
      <c r="C32" s="133">
        <v>346.539</v>
      </c>
      <c r="D32" s="103">
        <v>-1776.873</v>
      </c>
      <c r="E32" s="102">
        <f t="shared" si="0"/>
        <v>-2123.4120000000003</v>
      </c>
      <c r="F32" s="112" t="s">
        <v>302</v>
      </c>
      <c r="G32" s="103"/>
      <c r="H32" s="103"/>
      <c r="I32" s="102"/>
      <c r="J32" s="112"/>
    </row>
    <row r="33" spans="1:10" ht="20.25">
      <c r="A33" s="55">
        <v>21081100</v>
      </c>
      <c r="B33" s="58" t="s">
        <v>15</v>
      </c>
      <c r="C33" s="133">
        <v>311.852</v>
      </c>
      <c r="D33" s="103">
        <v>-1779.43</v>
      </c>
      <c r="E33" s="102">
        <f t="shared" si="0"/>
        <v>-2091.282</v>
      </c>
      <c r="F33" s="112" t="s">
        <v>303</v>
      </c>
      <c r="G33" s="103"/>
      <c r="H33" s="103"/>
      <c r="I33" s="102"/>
      <c r="J33" s="112"/>
    </row>
    <row r="34" spans="1:10" ht="20.25">
      <c r="A34" s="55">
        <v>21110000</v>
      </c>
      <c r="B34" s="58" t="s">
        <v>22</v>
      </c>
      <c r="C34" s="133"/>
      <c r="D34" s="103"/>
      <c r="E34" s="102"/>
      <c r="F34" s="118"/>
      <c r="G34" s="103"/>
      <c r="H34" s="103"/>
      <c r="I34" s="102"/>
      <c r="J34" s="112"/>
    </row>
    <row r="35" spans="1:10" ht="37.5">
      <c r="A35" s="55">
        <v>22000000</v>
      </c>
      <c r="B35" s="58" t="s">
        <v>248</v>
      </c>
      <c r="C35" s="133">
        <f>C36+C37+C38</f>
        <v>4510.201</v>
      </c>
      <c r="D35" s="103">
        <f>D36+D37+D38</f>
        <v>2451.657</v>
      </c>
      <c r="E35" s="102">
        <f t="shared" si="0"/>
        <v>-2058.544</v>
      </c>
      <c r="F35" s="118">
        <f t="shared" si="1"/>
        <v>-45.64195697708372</v>
      </c>
      <c r="G35" s="103"/>
      <c r="H35" s="103"/>
      <c r="I35" s="102"/>
      <c r="J35" s="112"/>
    </row>
    <row r="36" spans="1:10" ht="37.5">
      <c r="A36" s="55">
        <v>22010300</v>
      </c>
      <c r="B36" s="58" t="s">
        <v>249</v>
      </c>
      <c r="C36" s="133">
        <v>67.496</v>
      </c>
      <c r="D36" s="103">
        <v>59.896</v>
      </c>
      <c r="E36" s="102">
        <f t="shared" si="0"/>
        <v>-7.599999999999994</v>
      </c>
      <c r="F36" s="118">
        <f t="shared" si="1"/>
        <v>-11.259926514163794</v>
      </c>
      <c r="G36" s="103"/>
      <c r="H36" s="103"/>
      <c r="I36" s="102"/>
      <c r="J36" s="112"/>
    </row>
    <row r="37" spans="1:10" ht="56.25">
      <c r="A37" s="55">
        <v>22080400</v>
      </c>
      <c r="B37" s="58" t="s">
        <v>250</v>
      </c>
      <c r="C37" s="133">
        <v>4362.576</v>
      </c>
      <c r="D37" s="103">
        <v>2328.59</v>
      </c>
      <c r="E37" s="102">
        <f t="shared" si="0"/>
        <v>-2033.9859999999999</v>
      </c>
      <c r="F37" s="118">
        <f t="shared" si="1"/>
        <v>-46.62350867927573</v>
      </c>
      <c r="G37" s="103"/>
      <c r="H37" s="103"/>
      <c r="I37" s="102"/>
      <c r="J37" s="112"/>
    </row>
    <row r="38" spans="1:10" ht="20.25">
      <c r="A38" s="55">
        <v>22090000</v>
      </c>
      <c r="B38" s="58" t="s">
        <v>16</v>
      </c>
      <c r="C38" s="133">
        <v>80.129</v>
      </c>
      <c r="D38" s="103">
        <v>63.171</v>
      </c>
      <c r="E38" s="102">
        <f t="shared" si="0"/>
        <v>-16.958000000000006</v>
      </c>
      <c r="F38" s="118">
        <f t="shared" si="1"/>
        <v>-21.16337405932934</v>
      </c>
      <c r="G38" s="103"/>
      <c r="H38" s="103"/>
      <c r="I38" s="102"/>
      <c r="J38" s="112"/>
    </row>
    <row r="39" spans="1:10" ht="20.25">
      <c r="A39" s="55">
        <v>24000000</v>
      </c>
      <c r="B39" s="58" t="s">
        <v>17</v>
      </c>
      <c r="C39" s="133">
        <v>1189.694</v>
      </c>
      <c r="D39" s="127">
        <v>1377.062</v>
      </c>
      <c r="E39" s="102">
        <f t="shared" si="0"/>
        <v>187.36799999999994</v>
      </c>
      <c r="F39" s="118">
        <f t="shared" si="1"/>
        <v>15.749259893720566</v>
      </c>
      <c r="G39" s="103">
        <f>G40+G43</f>
        <v>499.882</v>
      </c>
      <c r="H39" s="103">
        <f>H40+H43+H44</f>
        <v>78.784</v>
      </c>
      <c r="I39" s="102">
        <f t="shared" si="2"/>
        <v>-421.098</v>
      </c>
      <c r="J39" s="112">
        <f t="shared" si="3"/>
        <v>-84.23948051740211</v>
      </c>
    </row>
    <row r="40" spans="1:10" ht="20.25">
      <c r="A40" s="55">
        <v>24060000</v>
      </c>
      <c r="B40" s="58" t="s">
        <v>14</v>
      </c>
      <c r="C40" s="133">
        <v>1189.694</v>
      </c>
      <c r="D40" s="103">
        <v>1375.472</v>
      </c>
      <c r="E40" s="102">
        <f t="shared" si="0"/>
        <v>185.77800000000002</v>
      </c>
      <c r="F40" s="118">
        <f t="shared" si="1"/>
        <v>15.615612081762203</v>
      </c>
      <c r="G40" s="103">
        <f>G42</f>
        <v>494.954</v>
      </c>
      <c r="H40" s="103">
        <f>H42</f>
        <v>10.069</v>
      </c>
      <c r="I40" s="102">
        <f t="shared" si="2"/>
        <v>-484.885</v>
      </c>
      <c r="J40" s="112">
        <f t="shared" si="3"/>
        <v>-97.96566953696707</v>
      </c>
    </row>
    <row r="41" spans="1:10" ht="20.25">
      <c r="A41" s="55">
        <v>24060300</v>
      </c>
      <c r="B41" s="58" t="s">
        <v>14</v>
      </c>
      <c r="C41" s="133">
        <v>1189.694</v>
      </c>
      <c r="D41" s="103">
        <v>1375.472</v>
      </c>
      <c r="E41" s="102">
        <f t="shared" si="0"/>
        <v>185.77800000000002</v>
      </c>
      <c r="F41" s="118">
        <f t="shared" si="1"/>
        <v>15.615612081762203</v>
      </c>
      <c r="G41" s="103"/>
      <c r="H41" s="103"/>
      <c r="I41" s="102"/>
      <c r="J41" s="112"/>
    </row>
    <row r="42" spans="1:10" ht="56.25">
      <c r="A42" s="55">
        <v>24062100</v>
      </c>
      <c r="B42" s="58" t="s">
        <v>251</v>
      </c>
      <c r="C42" s="133"/>
      <c r="D42" s="103"/>
      <c r="E42" s="102"/>
      <c r="F42" s="118"/>
      <c r="G42" s="103">
        <v>494.954</v>
      </c>
      <c r="H42" s="103">
        <v>10.069</v>
      </c>
      <c r="I42" s="102">
        <f t="shared" si="2"/>
        <v>-484.885</v>
      </c>
      <c r="J42" s="112">
        <f t="shared" si="3"/>
        <v>-97.96566953696707</v>
      </c>
    </row>
    <row r="43" spans="1:10" ht="56.25">
      <c r="A43" s="55">
        <v>24110900</v>
      </c>
      <c r="B43" s="58" t="s">
        <v>252</v>
      </c>
      <c r="C43" s="133"/>
      <c r="D43" s="103"/>
      <c r="E43" s="102"/>
      <c r="F43" s="118"/>
      <c r="G43" s="103">
        <v>4.928</v>
      </c>
      <c r="H43" s="103">
        <v>3.962</v>
      </c>
      <c r="I43" s="102">
        <f t="shared" si="2"/>
        <v>-0.9659999999999997</v>
      </c>
      <c r="J43" s="112">
        <f t="shared" si="3"/>
        <v>-19.602272727272723</v>
      </c>
    </row>
    <row r="44" spans="1:10" ht="37.5">
      <c r="A44" s="55">
        <v>24170000</v>
      </c>
      <c r="B44" s="58" t="s">
        <v>299</v>
      </c>
      <c r="C44" s="133"/>
      <c r="D44" s="103"/>
      <c r="E44" s="102"/>
      <c r="F44" s="118"/>
      <c r="G44" s="103"/>
      <c r="H44" s="103">
        <v>64.753</v>
      </c>
      <c r="I44" s="102">
        <f t="shared" si="2"/>
        <v>64.753</v>
      </c>
      <c r="J44" s="112"/>
    </row>
    <row r="45" spans="1:10" ht="20.25">
      <c r="A45" s="55">
        <v>25000000</v>
      </c>
      <c r="B45" s="58" t="s">
        <v>18</v>
      </c>
      <c r="C45" s="133"/>
      <c r="D45" s="103"/>
      <c r="E45" s="102"/>
      <c r="F45" s="118"/>
      <c r="G45" s="103">
        <v>10929.038</v>
      </c>
      <c r="H45" s="103">
        <v>9513.395</v>
      </c>
      <c r="I45" s="102">
        <f t="shared" si="2"/>
        <v>-1415.643</v>
      </c>
      <c r="J45" s="112">
        <f t="shared" si="3"/>
        <v>-12.953043076618453</v>
      </c>
    </row>
    <row r="46" spans="1:12" s="7" customFormat="1" ht="20.25">
      <c r="A46" s="82">
        <v>30000000</v>
      </c>
      <c r="B46" s="83" t="s">
        <v>19</v>
      </c>
      <c r="C46" s="134">
        <v>20.742</v>
      </c>
      <c r="D46" s="104">
        <v>12.906</v>
      </c>
      <c r="E46" s="102">
        <f t="shared" si="0"/>
        <v>-7.836</v>
      </c>
      <c r="F46" s="118">
        <f t="shared" si="1"/>
        <v>-37.77842059589239</v>
      </c>
      <c r="G46" s="104">
        <f>G48+G49</f>
        <v>2625.75</v>
      </c>
      <c r="H46" s="104">
        <f>H48+H49</f>
        <v>2698.511</v>
      </c>
      <c r="I46" s="102">
        <f t="shared" si="2"/>
        <v>72.76099999999997</v>
      </c>
      <c r="J46" s="112">
        <f t="shared" si="3"/>
        <v>2.771055888793677</v>
      </c>
      <c r="L46" s="162"/>
    </row>
    <row r="47" spans="1:12" s="7" customFormat="1" ht="102.75" customHeight="1">
      <c r="A47" s="55">
        <v>31010200</v>
      </c>
      <c r="B47" s="58" t="s">
        <v>253</v>
      </c>
      <c r="C47" s="135">
        <v>20.649</v>
      </c>
      <c r="D47" s="105">
        <v>12.828</v>
      </c>
      <c r="E47" s="102">
        <f t="shared" si="0"/>
        <v>-7.8210000000000015</v>
      </c>
      <c r="F47" s="118">
        <f t="shared" si="1"/>
        <v>-37.875926194973125</v>
      </c>
      <c r="G47" s="105"/>
      <c r="H47" s="105"/>
      <c r="I47" s="102"/>
      <c r="J47" s="112"/>
      <c r="L47" s="162"/>
    </row>
    <row r="48" spans="1:10" ht="37.5">
      <c r="A48" s="55">
        <v>31030000</v>
      </c>
      <c r="B48" s="58" t="s">
        <v>255</v>
      </c>
      <c r="C48" s="133"/>
      <c r="D48" s="103"/>
      <c r="E48" s="102"/>
      <c r="F48" s="118"/>
      <c r="G48" s="103">
        <v>750</v>
      </c>
      <c r="H48" s="103">
        <v>2245</v>
      </c>
      <c r="I48" s="102">
        <f t="shared" si="2"/>
        <v>1495</v>
      </c>
      <c r="J48" s="112" t="s">
        <v>304</v>
      </c>
    </row>
    <row r="49" spans="1:10" ht="20.25">
      <c r="A49" s="55">
        <v>33010000</v>
      </c>
      <c r="B49" s="58" t="s">
        <v>254</v>
      </c>
      <c r="C49" s="133"/>
      <c r="D49" s="103"/>
      <c r="E49" s="102"/>
      <c r="F49" s="118"/>
      <c r="G49" s="103">
        <v>1875.75</v>
      </c>
      <c r="H49" s="103">
        <v>453.511</v>
      </c>
      <c r="I49" s="102">
        <f t="shared" si="2"/>
        <v>-1422.239</v>
      </c>
      <c r="J49" s="112">
        <f t="shared" si="3"/>
        <v>-75.82241769958684</v>
      </c>
    </row>
    <row r="50" spans="1:12" s="7" customFormat="1" ht="20.25">
      <c r="A50" s="56"/>
      <c r="B50" s="83" t="s">
        <v>287</v>
      </c>
      <c r="C50" s="134">
        <f>SUM(C10+C29+C46)</f>
        <v>169582.14200000002</v>
      </c>
      <c r="D50" s="104">
        <f>SUM(D10+D29+D46)</f>
        <v>177855.773</v>
      </c>
      <c r="E50" s="102">
        <f t="shared" si="0"/>
        <v>8273.630999999965</v>
      </c>
      <c r="F50" s="118">
        <f t="shared" si="1"/>
        <v>4.878833880987282</v>
      </c>
      <c r="G50" s="104">
        <f>G10+G29+G46</f>
        <v>26302.167</v>
      </c>
      <c r="H50" s="104">
        <f>H10+H29+H46</f>
        <v>35711.57399999999</v>
      </c>
      <c r="I50" s="102">
        <f t="shared" si="2"/>
        <v>9409.406999999992</v>
      </c>
      <c r="J50" s="112">
        <f t="shared" si="3"/>
        <v>35.77426529152519</v>
      </c>
      <c r="L50" s="162"/>
    </row>
    <row r="51" spans="1:10" ht="21" thickBot="1">
      <c r="A51" s="62">
        <v>40000000</v>
      </c>
      <c r="B51" s="63" t="s">
        <v>21</v>
      </c>
      <c r="C51" s="136">
        <v>136136.612</v>
      </c>
      <c r="D51" s="136">
        <v>157067.686</v>
      </c>
      <c r="E51" s="102">
        <f t="shared" si="0"/>
        <v>20931.073999999993</v>
      </c>
      <c r="F51" s="118">
        <f t="shared" si="1"/>
        <v>15.375051349155063</v>
      </c>
      <c r="G51" s="106">
        <v>3798.7</v>
      </c>
      <c r="H51" s="106">
        <v>3437.737</v>
      </c>
      <c r="I51" s="102">
        <f>SUM(H51-G51)</f>
        <v>-360.96299999999974</v>
      </c>
      <c r="J51" s="112">
        <f t="shared" si="3"/>
        <v>-9.502277094795582</v>
      </c>
    </row>
    <row r="52" spans="1:12" s="77" customFormat="1" ht="26.25" thickBot="1">
      <c r="A52" s="64"/>
      <c r="B52" s="65" t="s">
        <v>288</v>
      </c>
      <c r="C52" s="137">
        <f>SUM(C50:C51)</f>
        <v>305718.754</v>
      </c>
      <c r="D52" s="76">
        <f>SUM(D50:D51)</f>
        <v>334923.459</v>
      </c>
      <c r="E52" s="102">
        <f t="shared" si="0"/>
        <v>29204.704999999958</v>
      </c>
      <c r="F52" s="118">
        <f t="shared" si="1"/>
        <v>9.552801265178504</v>
      </c>
      <c r="G52" s="76">
        <f>SUM(G50:G51)</f>
        <v>30100.867000000002</v>
      </c>
      <c r="H52" s="76">
        <f>SUM(H50:H51)</f>
        <v>39149.310999999994</v>
      </c>
      <c r="I52" s="102">
        <f>SUM(H52-G52)</f>
        <v>9048.443999999992</v>
      </c>
      <c r="J52" s="112">
        <f t="shared" si="3"/>
        <v>30.06040988786134</v>
      </c>
      <c r="L52" s="164"/>
    </row>
    <row r="53" spans="1:10" ht="33.75" customHeight="1" thickBot="1">
      <c r="A53" s="176" t="s">
        <v>228</v>
      </c>
      <c r="B53" s="177"/>
      <c r="C53" s="177"/>
      <c r="D53" s="177"/>
      <c r="E53" s="177"/>
      <c r="F53" s="177"/>
      <c r="G53" s="177"/>
      <c r="H53" s="177"/>
      <c r="I53" s="177"/>
      <c r="J53" s="178"/>
    </row>
    <row r="54" spans="1:10" ht="15">
      <c r="A54" s="39"/>
      <c r="B54" s="39"/>
      <c r="C54" s="138"/>
      <c r="D54" s="39"/>
      <c r="E54" s="39"/>
      <c r="F54" s="39"/>
      <c r="G54" s="39"/>
      <c r="H54" s="39"/>
      <c r="I54" s="39"/>
      <c r="J54" s="39"/>
    </row>
    <row r="55" spans="1:12" ht="20.25">
      <c r="A55" s="8" t="s">
        <v>23</v>
      </c>
      <c r="B55" s="9" t="s">
        <v>24</v>
      </c>
      <c r="C55" s="139">
        <f>C56</f>
        <v>12997.371</v>
      </c>
      <c r="D55" s="66">
        <f>D56</f>
        <v>13964.872</v>
      </c>
      <c r="E55" s="66">
        <f>SUM(D55-C55)</f>
        <v>967.5010000000002</v>
      </c>
      <c r="F55" s="45">
        <f>(E55/C55)*100</f>
        <v>7.443820754212527</v>
      </c>
      <c r="G55" s="66">
        <f>G56</f>
        <v>198.218</v>
      </c>
      <c r="H55" s="66">
        <f>H56</f>
        <v>643.284</v>
      </c>
      <c r="I55" s="66">
        <f>SUM(H55-G55)</f>
        <v>445.06600000000003</v>
      </c>
      <c r="J55" s="47" t="s">
        <v>314</v>
      </c>
      <c r="L55" s="165"/>
    </row>
    <row r="56" spans="1:12" ht="18.75">
      <c r="A56" s="10" t="s">
        <v>25</v>
      </c>
      <c r="B56" s="11" t="s">
        <v>26</v>
      </c>
      <c r="C56" s="140">
        <v>12997.371</v>
      </c>
      <c r="D56" s="46">
        <v>13964.872</v>
      </c>
      <c r="E56" s="113">
        <f aca="true" t="shared" si="4" ref="E56:E124">SUM(D56-C56)</f>
        <v>967.5010000000002</v>
      </c>
      <c r="F56" s="47">
        <f aca="true" t="shared" si="5" ref="F56:F124">(E56/C56)*100</f>
        <v>7.443820754212527</v>
      </c>
      <c r="G56" s="46">
        <v>198.218</v>
      </c>
      <c r="H56" s="46">
        <v>643.284</v>
      </c>
      <c r="I56" s="113">
        <f>SUM(H56-G56)</f>
        <v>445.06600000000003</v>
      </c>
      <c r="J56" s="47" t="s">
        <v>314</v>
      </c>
      <c r="L56" s="165"/>
    </row>
    <row r="57" spans="1:12" ht="40.5">
      <c r="A57" s="12" t="s">
        <v>27</v>
      </c>
      <c r="B57" s="13" t="s">
        <v>28</v>
      </c>
      <c r="C57" s="141">
        <f>C58</f>
        <v>95.173</v>
      </c>
      <c r="D57" s="67">
        <f>D58</f>
        <v>167.725</v>
      </c>
      <c r="E57" s="66">
        <f t="shared" si="4"/>
        <v>72.55199999999999</v>
      </c>
      <c r="F57" s="45">
        <f t="shared" si="5"/>
        <v>76.23170436993685</v>
      </c>
      <c r="G57" s="67"/>
      <c r="H57" s="67"/>
      <c r="I57" s="66"/>
      <c r="J57" s="45"/>
      <c r="L57" s="165"/>
    </row>
    <row r="58" spans="1:12" ht="18.75">
      <c r="A58" s="14" t="s">
        <v>29</v>
      </c>
      <c r="B58" s="15" t="s">
        <v>30</v>
      </c>
      <c r="C58" s="140">
        <v>95.173</v>
      </c>
      <c r="D58" s="46">
        <v>167.725</v>
      </c>
      <c r="E58" s="113">
        <f t="shared" si="4"/>
        <v>72.55199999999999</v>
      </c>
      <c r="F58" s="47">
        <f t="shared" si="5"/>
        <v>76.23170436993685</v>
      </c>
      <c r="G58" s="46"/>
      <c r="H58" s="46"/>
      <c r="I58" s="113"/>
      <c r="J58" s="47"/>
      <c r="L58" s="165"/>
    </row>
    <row r="59" spans="1:12" ht="20.25">
      <c r="A59" s="12" t="s">
        <v>31</v>
      </c>
      <c r="B59" s="16" t="s">
        <v>32</v>
      </c>
      <c r="C59" s="141">
        <f>SUM(C60:C71)</f>
        <v>108060.03700000001</v>
      </c>
      <c r="D59" s="67">
        <f>SUM(D60:D71)</f>
        <v>115197.722</v>
      </c>
      <c r="E59" s="66">
        <f t="shared" si="4"/>
        <v>7137.684999999983</v>
      </c>
      <c r="F59" s="45">
        <f t="shared" si="5"/>
        <v>6.605295720933338</v>
      </c>
      <c r="G59" s="67">
        <f>SUM(G60:G71)</f>
        <v>4659.769</v>
      </c>
      <c r="H59" s="67">
        <f>SUM(H60:H71)</f>
        <v>9218.446999999998</v>
      </c>
      <c r="I59" s="66">
        <f>SUM(H59-G59)</f>
        <v>4558.677999999998</v>
      </c>
      <c r="J59" s="45">
        <f>(I59/G59)*100</f>
        <v>97.83055769502732</v>
      </c>
      <c r="L59" s="165"/>
    </row>
    <row r="60" spans="1:12" ht="18.75">
      <c r="A60" s="14" t="s">
        <v>33</v>
      </c>
      <c r="B60" s="11" t="s">
        <v>34</v>
      </c>
      <c r="C60" s="140">
        <v>37425.061</v>
      </c>
      <c r="D60" s="46">
        <v>39812.341</v>
      </c>
      <c r="E60" s="113">
        <f t="shared" si="4"/>
        <v>2387.279999999999</v>
      </c>
      <c r="F60" s="47">
        <f t="shared" si="5"/>
        <v>6.378827278330952</v>
      </c>
      <c r="G60" s="46">
        <v>2841.93</v>
      </c>
      <c r="H60" s="46">
        <v>6401.811</v>
      </c>
      <c r="I60" s="113">
        <f>SUM(H60-G60)</f>
        <v>3559.881</v>
      </c>
      <c r="J60" s="47">
        <f>(I60/G60)*100</f>
        <v>125.26279676135583</v>
      </c>
      <c r="L60" s="165"/>
    </row>
    <row r="61" spans="1:12" ht="37.5">
      <c r="A61" s="14" t="s">
        <v>35</v>
      </c>
      <c r="B61" s="11" t="s">
        <v>36</v>
      </c>
      <c r="C61" s="140">
        <v>62060.069</v>
      </c>
      <c r="D61" s="46">
        <v>65975.367</v>
      </c>
      <c r="E61" s="113">
        <f t="shared" si="4"/>
        <v>3915.297999999995</v>
      </c>
      <c r="F61" s="47">
        <f t="shared" si="5"/>
        <v>6.308884381034116</v>
      </c>
      <c r="G61" s="46">
        <v>1544.169</v>
      </c>
      <c r="H61" s="46">
        <v>2477.925</v>
      </c>
      <c r="I61" s="113">
        <f>SUM(H61-G61)</f>
        <v>933.7560000000001</v>
      </c>
      <c r="J61" s="45">
        <f>(I61/G61)*100</f>
        <v>60.469806089877466</v>
      </c>
      <c r="L61" s="165"/>
    </row>
    <row r="62" spans="1:12" ht="20.25">
      <c r="A62" s="14" t="s">
        <v>37</v>
      </c>
      <c r="B62" s="11" t="s">
        <v>38</v>
      </c>
      <c r="C62" s="140">
        <v>1063.676</v>
      </c>
      <c r="D62" s="46">
        <v>1128.739</v>
      </c>
      <c r="E62" s="113">
        <f t="shared" si="4"/>
        <v>65.0630000000001</v>
      </c>
      <c r="F62" s="47">
        <f t="shared" si="5"/>
        <v>6.116806245510861</v>
      </c>
      <c r="G62" s="46">
        <v>2.359</v>
      </c>
      <c r="H62" s="46">
        <v>0.198</v>
      </c>
      <c r="I62" s="113">
        <f>SUM(H62-G62)</f>
        <v>-2.161</v>
      </c>
      <c r="J62" s="45">
        <f>(I62/G62)*100</f>
        <v>-91.60661297159814</v>
      </c>
      <c r="L62" s="165"/>
    </row>
    <row r="63" spans="1:12" ht="18.75">
      <c r="A63" s="14" t="s">
        <v>39</v>
      </c>
      <c r="B63" s="11" t="s">
        <v>40</v>
      </c>
      <c r="C63" s="140">
        <v>207.178</v>
      </c>
      <c r="D63" s="46">
        <v>303.271</v>
      </c>
      <c r="E63" s="113">
        <f t="shared" si="4"/>
        <v>96.09300000000002</v>
      </c>
      <c r="F63" s="47">
        <f t="shared" si="5"/>
        <v>46.381855216287455</v>
      </c>
      <c r="G63" s="46"/>
      <c r="H63" s="46"/>
      <c r="I63" s="113"/>
      <c r="J63" s="47"/>
      <c r="L63" s="165"/>
    </row>
    <row r="64" spans="1:12" ht="37.5">
      <c r="A64" s="14" t="s">
        <v>41</v>
      </c>
      <c r="B64" s="11" t="s">
        <v>42</v>
      </c>
      <c r="C64" s="140">
        <v>1540.307</v>
      </c>
      <c r="D64" s="46">
        <v>1610.32</v>
      </c>
      <c r="E64" s="113">
        <f t="shared" si="4"/>
        <v>70.01299999999992</v>
      </c>
      <c r="F64" s="47">
        <f t="shared" si="5"/>
        <v>4.545392574337448</v>
      </c>
      <c r="G64" s="46">
        <v>2.68</v>
      </c>
      <c r="H64" s="158">
        <v>53.845</v>
      </c>
      <c r="I64" s="113">
        <f>SUM(H64-G64)</f>
        <v>51.165</v>
      </c>
      <c r="J64" s="45" t="s">
        <v>315</v>
      </c>
      <c r="L64" s="165"/>
    </row>
    <row r="65" spans="1:12" ht="20.25">
      <c r="A65" s="14" t="s">
        <v>43</v>
      </c>
      <c r="B65" s="11" t="s">
        <v>44</v>
      </c>
      <c r="C65" s="140">
        <v>3549.938</v>
      </c>
      <c r="D65" s="46">
        <v>3760.376</v>
      </c>
      <c r="E65" s="113">
        <f t="shared" si="4"/>
        <v>210.4380000000001</v>
      </c>
      <c r="F65" s="47">
        <f t="shared" si="5"/>
        <v>5.927934516039437</v>
      </c>
      <c r="G65" s="46">
        <v>56.693</v>
      </c>
      <c r="H65" s="46">
        <v>59.817</v>
      </c>
      <c r="I65" s="113">
        <f>SUM(H65-G65)</f>
        <v>3.1240000000000023</v>
      </c>
      <c r="J65" s="45">
        <f>(I65/G65)*100</f>
        <v>5.510380470252064</v>
      </c>
      <c r="L65" s="165"/>
    </row>
    <row r="66" spans="1:12" ht="20.25">
      <c r="A66" s="14" t="s">
        <v>307</v>
      </c>
      <c r="B66" s="11" t="s">
        <v>308</v>
      </c>
      <c r="C66" s="140"/>
      <c r="D66" s="46">
        <v>153.677</v>
      </c>
      <c r="E66" s="113">
        <f>SUM(D66-C66)</f>
        <v>153.677</v>
      </c>
      <c r="F66" s="47"/>
      <c r="G66" s="46"/>
      <c r="H66" s="46"/>
      <c r="I66" s="113"/>
      <c r="J66" s="45"/>
      <c r="L66" s="165"/>
    </row>
    <row r="67" spans="1:12" ht="20.25">
      <c r="A67" s="14" t="s">
        <v>45</v>
      </c>
      <c r="B67" s="11" t="s">
        <v>46</v>
      </c>
      <c r="C67" s="140">
        <v>1048.914</v>
      </c>
      <c r="D67" s="158">
        <v>1122.738</v>
      </c>
      <c r="E67" s="113">
        <f t="shared" si="4"/>
        <v>73.82400000000007</v>
      </c>
      <c r="F67" s="47">
        <f t="shared" si="5"/>
        <v>7.038136586984259</v>
      </c>
      <c r="G67" s="46">
        <v>134.73</v>
      </c>
      <c r="H67" s="46">
        <v>153.398</v>
      </c>
      <c r="I67" s="113">
        <f>SUM(H67-G67)</f>
        <v>18.668000000000006</v>
      </c>
      <c r="J67" s="45">
        <f>(I67/G67)*100</f>
        <v>13.855859867883922</v>
      </c>
      <c r="L67" s="165"/>
    </row>
    <row r="68" spans="1:12" ht="37.5">
      <c r="A68" s="14" t="s">
        <v>47</v>
      </c>
      <c r="B68" s="11" t="s">
        <v>48</v>
      </c>
      <c r="C68" s="140">
        <v>995.019</v>
      </c>
      <c r="D68" s="46">
        <v>1109.541</v>
      </c>
      <c r="E68" s="113">
        <f t="shared" si="4"/>
        <v>114.52199999999993</v>
      </c>
      <c r="F68" s="47">
        <f t="shared" si="5"/>
        <v>11.509528963768524</v>
      </c>
      <c r="G68" s="46">
        <v>77.208</v>
      </c>
      <c r="H68" s="158">
        <v>70.989</v>
      </c>
      <c r="I68" s="113">
        <f>SUM(H68-G68)</f>
        <v>-6.218999999999994</v>
      </c>
      <c r="J68" s="45">
        <f>(I68/G68)*100</f>
        <v>-8.054864780851718</v>
      </c>
      <c r="L68" s="165"/>
    </row>
    <row r="69" spans="1:12" ht="20.25">
      <c r="A69" s="14" t="s">
        <v>49</v>
      </c>
      <c r="B69" s="11" t="s">
        <v>50</v>
      </c>
      <c r="C69" s="140">
        <v>169.875</v>
      </c>
      <c r="D69" s="46">
        <v>167.052</v>
      </c>
      <c r="E69" s="113">
        <f t="shared" si="4"/>
        <v>-2.8230000000000075</v>
      </c>
      <c r="F69" s="47">
        <f t="shared" si="5"/>
        <v>-1.6618101545253907</v>
      </c>
      <c r="G69" s="46"/>
      <c r="H69" s="46">
        <v>0.464</v>
      </c>
      <c r="I69" s="113">
        <f>SUM(H69-G69)</f>
        <v>0.464</v>
      </c>
      <c r="J69" s="45"/>
      <c r="L69" s="165"/>
    </row>
    <row r="70" spans="1:12" ht="18.75">
      <c r="A70" s="14"/>
      <c r="B70" s="11"/>
      <c r="C70" s="140"/>
      <c r="D70" s="46"/>
      <c r="E70" s="113"/>
      <c r="F70" s="47"/>
      <c r="G70" s="46"/>
      <c r="H70" s="46"/>
      <c r="I70" s="113"/>
      <c r="J70" s="47"/>
      <c r="L70" s="165"/>
    </row>
    <row r="71" spans="1:12" ht="37.5">
      <c r="A71" s="14" t="s">
        <v>51</v>
      </c>
      <c r="B71" s="17" t="s">
        <v>52</v>
      </c>
      <c r="C71" s="140"/>
      <c r="D71" s="46">
        <v>54.3</v>
      </c>
      <c r="E71" s="113">
        <f t="shared" si="4"/>
        <v>54.3</v>
      </c>
      <c r="F71" s="47"/>
      <c r="G71" s="46"/>
      <c r="H71" s="46"/>
      <c r="I71" s="113"/>
      <c r="J71" s="47"/>
      <c r="L71" s="165"/>
    </row>
    <row r="72" spans="1:12" ht="18.75">
      <c r="A72" s="14"/>
      <c r="B72" s="17"/>
      <c r="C72" s="140"/>
      <c r="D72" s="46"/>
      <c r="E72" s="113"/>
      <c r="F72" s="47"/>
      <c r="G72" s="46"/>
      <c r="H72" s="46"/>
      <c r="I72" s="113"/>
      <c r="J72" s="47"/>
      <c r="L72" s="165"/>
    </row>
    <row r="73" spans="1:12" ht="20.25">
      <c r="A73" s="18" t="s">
        <v>53</v>
      </c>
      <c r="B73" s="13" t="s">
        <v>54</v>
      </c>
      <c r="C73" s="141">
        <f>SUM(C74:C82)</f>
        <v>65979.131</v>
      </c>
      <c r="D73" s="67">
        <f>SUM(D74:D82)</f>
        <v>70490.967</v>
      </c>
      <c r="E73" s="66">
        <f t="shared" si="4"/>
        <v>4511.83600000001</v>
      </c>
      <c r="F73" s="45">
        <f t="shared" si="5"/>
        <v>6.838277394105131</v>
      </c>
      <c r="G73" s="67">
        <f>SUM(G74:G82)</f>
        <v>4865.05</v>
      </c>
      <c r="H73" s="67">
        <f>SUM(H74:H82)</f>
        <v>4179.572999999999</v>
      </c>
      <c r="I73" s="66">
        <f aca="true" t="shared" si="6" ref="I73:I80">SUM(H73-G73)</f>
        <v>-685.4770000000008</v>
      </c>
      <c r="J73" s="45">
        <f aca="true" t="shared" si="7" ref="J73:J78">(I73/G73)*100</f>
        <v>-14.089824359461891</v>
      </c>
      <c r="L73" s="165"/>
    </row>
    <row r="74" spans="1:12" ht="18.75">
      <c r="A74" s="14" t="s">
        <v>55</v>
      </c>
      <c r="B74" s="11" t="s">
        <v>56</v>
      </c>
      <c r="C74" s="140">
        <v>28363.986</v>
      </c>
      <c r="D74" s="46">
        <v>30818.315</v>
      </c>
      <c r="E74" s="113">
        <f t="shared" si="4"/>
        <v>2454.328999999998</v>
      </c>
      <c r="F74" s="47">
        <f t="shared" si="5"/>
        <v>8.652976348246675</v>
      </c>
      <c r="G74" s="46">
        <v>2774.066</v>
      </c>
      <c r="H74" s="46">
        <v>2796.899</v>
      </c>
      <c r="I74" s="113">
        <f t="shared" si="6"/>
        <v>22.833000000000084</v>
      </c>
      <c r="J74" s="47">
        <f t="shared" si="7"/>
        <v>0.8230878428991987</v>
      </c>
      <c r="L74" s="165"/>
    </row>
    <row r="75" spans="1:12" ht="18.75">
      <c r="A75" s="14" t="s">
        <v>57</v>
      </c>
      <c r="B75" s="11" t="s">
        <v>58</v>
      </c>
      <c r="C75" s="140">
        <v>8438.576</v>
      </c>
      <c r="D75" s="46">
        <v>9171.175</v>
      </c>
      <c r="E75" s="113">
        <f t="shared" si="4"/>
        <v>732.5990000000002</v>
      </c>
      <c r="F75" s="47">
        <f t="shared" si="5"/>
        <v>8.681547692406873</v>
      </c>
      <c r="G75" s="46">
        <v>569.842</v>
      </c>
      <c r="H75" s="46">
        <v>561.425</v>
      </c>
      <c r="I75" s="113">
        <f t="shared" si="6"/>
        <v>-8.41700000000003</v>
      </c>
      <c r="J75" s="47">
        <f t="shared" si="7"/>
        <v>-1.4770761017966436</v>
      </c>
      <c r="L75" s="165"/>
    </row>
    <row r="76" spans="1:12" ht="18.75">
      <c r="A76" s="14" t="s">
        <v>59</v>
      </c>
      <c r="B76" s="11" t="s">
        <v>60</v>
      </c>
      <c r="C76" s="140">
        <v>7734.192</v>
      </c>
      <c r="D76" s="46">
        <v>8562.104</v>
      </c>
      <c r="E76" s="113">
        <f t="shared" si="4"/>
        <v>827.9119999999994</v>
      </c>
      <c r="F76" s="47">
        <f t="shared" si="5"/>
        <v>10.704570044291625</v>
      </c>
      <c r="G76" s="46">
        <v>245.387</v>
      </c>
      <c r="H76" s="46">
        <v>43.661</v>
      </c>
      <c r="I76" s="113">
        <f>SUM(H76-G76)</f>
        <v>-201.726</v>
      </c>
      <c r="J76" s="47">
        <f t="shared" si="7"/>
        <v>-82.20728889468472</v>
      </c>
      <c r="L76" s="165"/>
    </row>
    <row r="77" spans="1:12" ht="37.5">
      <c r="A77" s="14" t="s">
        <v>61</v>
      </c>
      <c r="B77" s="11" t="s">
        <v>62</v>
      </c>
      <c r="C77" s="140">
        <v>20263.147</v>
      </c>
      <c r="D77" s="158">
        <v>16292.486</v>
      </c>
      <c r="E77" s="113">
        <f t="shared" si="4"/>
        <v>-3970.661</v>
      </c>
      <c r="F77" s="47">
        <f t="shared" si="5"/>
        <v>-19.59548040588167</v>
      </c>
      <c r="G77" s="46">
        <v>1261.572</v>
      </c>
      <c r="H77" s="158">
        <v>657.193</v>
      </c>
      <c r="I77" s="113">
        <f t="shared" si="6"/>
        <v>-604.3789999999999</v>
      </c>
      <c r="J77" s="45">
        <f t="shared" si="7"/>
        <v>-47.906817843135386</v>
      </c>
      <c r="L77" s="165"/>
    </row>
    <row r="78" spans="1:12" ht="20.25">
      <c r="A78" s="14" t="s">
        <v>63</v>
      </c>
      <c r="B78" s="11" t="s">
        <v>64</v>
      </c>
      <c r="C78" s="140">
        <v>793.726</v>
      </c>
      <c r="D78" s="46">
        <v>975.668</v>
      </c>
      <c r="E78" s="113">
        <f t="shared" si="4"/>
        <v>181.942</v>
      </c>
      <c r="F78" s="47">
        <f t="shared" si="5"/>
        <v>22.922519862017875</v>
      </c>
      <c r="G78" s="46">
        <v>9.763</v>
      </c>
      <c r="H78" s="46">
        <v>12.22</v>
      </c>
      <c r="I78" s="113">
        <f t="shared" si="6"/>
        <v>2.4570000000000007</v>
      </c>
      <c r="J78" s="45">
        <f t="shared" si="7"/>
        <v>25.16644474034621</v>
      </c>
      <c r="L78" s="165"/>
    </row>
    <row r="79" spans="1:12" ht="20.25">
      <c r="A79" s="14" t="s">
        <v>309</v>
      </c>
      <c r="B79" s="11" t="s">
        <v>321</v>
      </c>
      <c r="C79" s="140"/>
      <c r="D79" s="46">
        <v>4100.37</v>
      </c>
      <c r="E79" s="113">
        <f>SUM(D79-C79)</f>
        <v>4100.37</v>
      </c>
      <c r="F79" s="47"/>
      <c r="G79" s="46"/>
      <c r="H79" s="46">
        <v>105.426</v>
      </c>
      <c r="I79" s="113">
        <f>SUM(H79-G79)</f>
        <v>105.426</v>
      </c>
      <c r="J79" s="45"/>
      <c r="L79" s="165"/>
    </row>
    <row r="80" spans="1:12" ht="20.25">
      <c r="A80" s="14" t="s">
        <v>65</v>
      </c>
      <c r="B80" s="11" t="s">
        <v>66</v>
      </c>
      <c r="C80" s="140">
        <v>385.504</v>
      </c>
      <c r="D80" s="46">
        <v>570.849</v>
      </c>
      <c r="E80" s="113">
        <f t="shared" si="4"/>
        <v>185.34500000000003</v>
      </c>
      <c r="F80" s="47">
        <f t="shared" si="5"/>
        <v>48.078619158296675</v>
      </c>
      <c r="G80" s="46">
        <v>4.42</v>
      </c>
      <c r="H80" s="46">
        <v>2.749</v>
      </c>
      <c r="I80" s="113">
        <f t="shared" si="6"/>
        <v>-1.6709999999999998</v>
      </c>
      <c r="J80" s="45">
        <f>(I80/G80)*100</f>
        <v>-37.80542986425339</v>
      </c>
      <c r="L80" s="165"/>
    </row>
    <row r="81" spans="1:12" ht="18.75">
      <c r="A81" s="14"/>
      <c r="B81" s="11"/>
      <c r="C81" s="140"/>
      <c r="D81" s="46"/>
      <c r="E81" s="113"/>
      <c r="F81" s="47"/>
      <c r="G81" s="46"/>
      <c r="H81" s="46"/>
      <c r="I81" s="113"/>
      <c r="J81" s="47"/>
      <c r="L81" s="165"/>
    </row>
    <row r="82" spans="1:12" ht="18.75">
      <c r="A82" s="14"/>
      <c r="B82" s="19"/>
      <c r="C82" s="140"/>
      <c r="D82" s="46"/>
      <c r="E82" s="113"/>
      <c r="F82" s="47"/>
      <c r="G82" s="46"/>
      <c r="H82" s="46"/>
      <c r="I82" s="113"/>
      <c r="J82" s="47"/>
      <c r="L82" s="165"/>
    </row>
    <row r="83" spans="1:12" ht="20.25">
      <c r="A83" s="12" t="s">
        <v>67</v>
      </c>
      <c r="B83" s="13" t="s">
        <v>68</v>
      </c>
      <c r="C83" s="141">
        <f>SUM(C84:C127)</f>
        <v>98538.13700000003</v>
      </c>
      <c r="D83" s="67">
        <f>SUM(D84:D127)</f>
        <v>115285.70300000004</v>
      </c>
      <c r="E83" s="66">
        <f t="shared" si="4"/>
        <v>16747.566000000006</v>
      </c>
      <c r="F83" s="45">
        <f t="shared" si="5"/>
        <v>16.99602459502558</v>
      </c>
      <c r="G83" s="67">
        <f>SUM(G84:G127)</f>
        <v>452.92600000000004</v>
      </c>
      <c r="H83" s="67">
        <f>SUM(H84:H127)</f>
        <v>343.082</v>
      </c>
      <c r="I83" s="66">
        <f>SUM(H83-G83)</f>
        <v>-109.84400000000005</v>
      </c>
      <c r="J83" s="45">
        <f>(I83/G83)*100</f>
        <v>-24.252085329612353</v>
      </c>
      <c r="L83" s="165"/>
    </row>
    <row r="84" spans="1:12" ht="198" customHeight="1">
      <c r="A84" s="14" t="s">
        <v>69</v>
      </c>
      <c r="B84" s="11" t="s">
        <v>70</v>
      </c>
      <c r="C84" s="140">
        <v>15362.63</v>
      </c>
      <c r="D84" s="46">
        <v>14935.719</v>
      </c>
      <c r="E84" s="113">
        <f t="shared" si="4"/>
        <v>-426.91100000000006</v>
      </c>
      <c r="F84" s="47">
        <f t="shared" si="5"/>
        <v>-2.7788926765794666</v>
      </c>
      <c r="G84" s="46"/>
      <c r="H84" s="46"/>
      <c r="I84" s="113"/>
      <c r="J84" s="47"/>
      <c r="L84" s="165"/>
    </row>
    <row r="85" spans="1:12" ht="225" customHeight="1">
      <c r="A85" s="14" t="s">
        <v>71</v>
      </c>
      <c r="B85" s="15" t="s">
        <v>72</v>
      </c>
      <c r="C85" s="140"/>
      <c r="D85" s="46">
        <v>1.072</v>
      </c>
      <c r="E85" s="113">
        <f t="shared" si="4"/>
        <v>1.072</v>
      </c>
      <c r="F85" s="45"/>
      <c r="G85" s="46"/>
      <c r="H85" s="46"/>
      <c r="I85" s="113"/>
      <c r="J85" s="47"/>
      <c r="L85" s="165"/>
    </row>
    <row r="86" spans="1:12" ht="237" customHeight="1">
      <c r="A86" s="20" t="s">
        <v>73</v>
      </c>
      <c r="B86" s="21" t="s">
        <v>74</v>
      </c>
      <c r="C86" s="142">
        <v>8.967</v>
      </c>
      <c r="D86" s="48">
        <v>34.296</v>
      </c>
      <c r="E86" s="115">
        <f t="shared" si="4"/>
        <v>25.329</v>
      </c>
      <c r="F86" s="100" t="s">
        <v>313</v>
      </c>
      <c r="G86" s="48"/>
      <c r="H86" s="48"/>
      <c r="I86" s="115"/>
      <c r="J86" s="100"/>
      <c r="L86" s="165"/>
    </row>
    <row r="87" spans="1:12" ht="292.5" customHeight="1">
      <c r="A87" s="179" t="s">
        <v>75</v>
      </c>
      <c r="B87" s="22" t="s">
        <v>76</v>
      </c>
      <c r="C87" s="142">
        <v>2530.572</v>
      </c>
      <c r="D87" s="159">
        <v>2595.86</v>
      </c>
      <c r="E87" s="119">
        <f t="shared" si="4"/>
        <v>65.28800000000001</v>
      </c>
      <c r="F87" s="50">
        <f t="shared" si="5"/>
        <v>2.579970062104536</v>
      </c>
      <c r="G87" s="48"/>
      <c r="H87" s="48"/>
      <c r="I87" s="114"/>
      <c r="J87" s="50"/>
      <c r="L87" s="165"/>
    </row>
    <row r="88" spans="1:12" ht="262.5">
      <c r="A88" s="180"/>
      <c r="B88" s="24" t="s">
        <v>234</v>
      </c>
      <c r="C88" s="143"/>
      <c r="D88" s="51"/>
      <c r="E88" s="120"/>
      <c r="F88" s="47"/>
      <c r="G88" s="51"/>
      <c r="H88" s="51"/>
      <c r="I88" s="113"/>
      <c r="J88" s="47"/>
      <c r="L88" s="165"/>
    </row>
    <row r="89" spans="1:12" ht="409.5" customHeight="1">
      <c r="A89" s="23" t="s">
        <v>270</v>
      </c>
      <c r="B89" s="60" t="s">
        <v>279</v>
      </c>
      <c r="C89" s="143"/>
      <c r="D89" s="51"/>
      <c r="E89" s="120"/>
      <c r="F89" s="47"/>
      <c r="G89" s="51"/>
      <c r="H89" s="51"/>
      <c r="I89" s="113"/>
      <c r="J89" s="47"/>
      <c r="L89" s="165"/>
    </row>
    <row r="90" spans="1:12" ht="80.25" customHeight="1">
      <c r="A90" s="14" t="s">
        <v>77</v>
      </c>
      <c r="B90" s="15" t="s">
        <v>78</v>
      </c>
      <c r="C90" s="140">
        <v>485.495</v>
      </c>
      <c r="D90" s="46">
        <v>534.466</v>
      </c>
      <c r="E90" s="113">
        <f t="shared" si="4"/>
        <v>48.971000000000004</v>
      </c>
      <c r="F90" s="47">
        <f t="shared" si="5"/>
        <v>10.086818607812646</v>
      </c>
      <c r="G90" s="46"/>
      <c r="H90" s="46"/>
      <c r="I90" s="113"/>
      <c r="J90" s="47"/>
      <c r="L90" s="165"/>
    </row>
    <row r="91" spans="1:12" ht="77.25" customHeight="1">
      <c r="A91" s="20" t="s">
        <v>271</v>
      </c>
      <c r="B91" s="61" t="s">
        <v>274</v>
      </c>
      <c r="C91" s="140"/>
      <c r="D91" s="46"/>
      <c r="E91" s="113"/>
      <c r="F91" s="47"/>
      <c r="G91" s="46"/>
      <c r="H91" s="46"/>
      <c r="I91" s="113"/>
      <c r="J91" s="47"/>
      <c r="L91" s="165"/>
    </row>
    <row r="92" spans="1:12" ht="80.25" customHeight="1">
      <c r="A92" s="20" t="s">
        <v>79</v>
      </c>
      <c r="B92" s="25" t="s">
        <v>260</v>
      </c>
      <c r="C92" s="140">
        <v>2.281</v>
      </c>
      <c r="D92" s="46">
        <v>11.275</v>
      </c>
      <c r="E92" s="113">
        <f t="shared" si="4"/>
        <v>8.994</v>
      </c>
      <c r="F92" s="47">
        <f t="shared" si="5"/>
        <v>394.3007452871547</v>
      </c>
      <c r="G92" s="46"/>
      <c r="H92" s="46"/>
      <c r="I92" s="113"/>
      <c r="J92" s="47"/>
      <c r="L92" s="165"/>
    </row>
    <row r="93" spans="1:12" ht="50.25" customHeight="1">
      <c r="A93" s="14" t="s">
        <v>80</v>
      </c>
      <c r="B93" s="11" t="s">
        <v>261</v>
      </c>
      <c r="C93" s="140">
        <v>109.299</v>
      </c>
      <c r="D93" s="46">
        <v>103.884</v>
      </c>
      <c r="E93" s="113">
        <f t="shared" si="4"/>
        <v>-5.415000000000006</v>
      </c>
      <c r="F93" s="47">
        <f t="shared" si="5"/>
        <v>-4.954299673373046</v>
      </c>
      <c r="G93" s="46"/>
      <c r="H93" s="46"/>
      <c r="I93" s="113"/>
      <c r="J93" s="47"/>
      <c r="L93" s="165"/>
    </row>
    <row r="94" spans="1:12" ht="18.75">
      <c r="A94" s="14" t="s">
        <v>81</v>
      </c>
      <c r="B94" s="11" t="s">
        <v>262</v>
      </c>
      <c r="C94" s="140">
        <v>495.84</v>
      </c>
      <c r="D94" s="46">
        <v>615.501</v>
      </c>
      <c r="E94" s="113">
        <f t="shared" si="4"/>
        <v>119.661</v>
      </c>
      <c r="F94" s="47">
        <f t="shared" si="5"/>
        <v>24.13298644724105</v>
      </c>
      <c r="G94" s="46"/>
      <c r="H94" s="46"/>
      <c r="I94" s="113"/>
      <c r="J94" s="47"/>
      <c r="L94" s="165"/>
    </row>
    <row r="95" spans="1:12" ht="30" customHeight="1">
      <c r="A95" s="23" t="s">
        <v>82</v>
      </c>
      <c r="B95" s="26" t="s">
        <v>83</v>
      </c>
      <c r="C95" s="140">
        <v>424.289</v>
      </c>
      <c r="D95" s="46">
        <v>540.519</v>
      </c>
      <c r="E95" s="113">
        <f>SUM(D95-C95)</f>
        <v>116.23000000000002</v>
      </c>
      <c r="F95" s="47">
        <f t="shared" si="5"/>
        <v>27.394063951693308</v>
      </c>
      <c r="G95" s="46"/>
      <c r="H95" s="46"/>
      <c r="I95" s="113"/>
      <c r="J95" s="47"/>
      <c r="L95" s="165"/>
    </row>
    <row r="96" spans="1:12" ht="37.5">
      <c r="A96" s="23" t="s">
        <v>84</v>
      </c>
      <c r="B96" s="26" t="s">
        <v>85</v>
      </c>
      <c r="C96" s="140"/>
      <c r="D96" s="46"/>
      <c r="E96" s="113"/>
      <c r="F96" s="47"/>
      <c r="G96" s="46"/>
      <c r="H96" s="46"/>
      <c r="I96" s="113"/>
      <c r="J96" s="47"/>
      <c r="L96" s="165"/>
    </row>
    <row r="97" spans="1:12" ht="18.75">
      <c r="A97" s="23" t="s">
        <v>86</v>
      </c>
      <c r="B97" s="27" t="s">
        <v>87</v>
      </c>
      <c r="C97" s="140">
        <v>809.293</v>
      </c>
      <c r="D97" s="46">
        <v>897.513</v>
      </c>
      <c r="E97" s="113">
        <f t="shared" si="4"/>
        <v>88.22000000000003</v>
      </c>
      <c r="F97" s="47">
        <f t="shared" si="5"/>
        <v>10.900872737068036</v>
      </c>
      <c r="G97" s="46"/>
      <c r="H97" s="46"/>
      <c r="I97" s="113"/>
      <c r="J97" s="47"/>
      <c r="L97" s="165"/>
    </row>
    <row r="98" spans="1:12" ht="24" customHeight="1">
      <c r="A98" s="14" t="s">
        <v>88</v>
      </c>
      <c r="B98" s="15" t="s">
        <v>89</v>
      </c>
      <c r="C98" s="140">
        <v>13833.821</v>
      </c>
      <c r="D98" s="46">
        <v>15176.907</v>
      </c>
      <c r="E98" s="113">
        <f t="shared" si="4"/>
        <v>1343.0859999999993</v>
      </c>
      <c r="F98" s="47">
        <f t="shared" si="5"/>
        <v>9.70871316030473</v>
      </c>
      <c r="G98" s="46"/>
      <c r="H98" s="46"/>
      <c r="I98" s="113"/>
      <c r="J98" s="47"/>
      <c r="L98" s="165"/>
    </row>
    <row r="99" spans="1:12" ht="18.75">
      <c r="A99" s="14" t="s">
        <v>90</v>
      </c>
      <c r="B99" s="15" t="s">
        <v>229</v>
      </c>
      <c r="C99" s="140">
        <v>31456.65</v>
      </c>
      <c r="D99" s="46">
        <v>39077.979</v>
      </c>
      <c r="E99" s="113">
        <f t="shared" si="4"/>
        <v>7621.328999999998</v>
      </c>
      <c r="F99" s="47">
        <f t="shared" si="5"/>
        <v>24.228037632742193</v>
      </c>
      <c r="G99" s="46"/>
      <c r="H99" s="46"/>
      <c r="I99" s="113"/>
      <c r="J99" s="47"/>
      <c r="L99" s="165"/>
    </row>
    <row r="100" spans="1:12" ht="25.5" customHeight="1">
      <c r="A100" s="14" t="s">
        <v>91</v>
      </c>
      <c r="B100" s="11" t="s">
        <v>230</v>
      </c>
      <c r="C100" s="140">
        <v>3589.96</v>
      </c>
      <c r="D100" s="46">
        <v>3755.452</v>
      </c>
      <c r="E100" s="113">
        <f t="shared" si="4"/>
        <v>165.4920000000002</v>
      </c>
      <c r="F100" s="47">
        <f t="shared" si="5"/>
        <v>4.6098563772298355</v>
      </c>
      <c r="G100" s="46"/>
      <c r="H100" s="46"/>
      <c r="I100" s="113"/>
      <c r="J100" s="47"/>
      <c r="L100" s="165"/>
    </row>
    <row r="101" spans="1:12" ht="18.75">
      <c r="A101" s="14" t="s">
        <v>92</v>
      </c>
      <c r="B101" s="15" t="s">
        <v>93</v>
      </c>
      <c r="C101" s="140">
        <v>7423.406</v>
      </c>
      <c r="D101" s="46">
        <v>8549.505</v>
      </c>
      <c r="E101" s="113">
        <f t="shared" si="4"/>
        <v>1126.0989999999993</v>
      </c>
      <c r="F101" s="47">
        <f t="shared" si="5"/>
        <v>15.169573104313564</v>
      </c>
      <c r="G101" s="46"/>
      <c r="H101" s="46"/>
      <c r="I101" s="113"/>
      <c r="J101" s="47"/>
      <c r="L101" s="165"/>
    </row>
    <row r="102" spans="1:12" ht="18.75">
      <c r="A102" s="14" t="s">
        <v>94</v>
      </c>
      <c r="B102" s="11" t="s">
        <v>95</v>
      </c>
      <c r="C102" s="140">
        <v>1339.762</v>
      </c>
      <c r="D102" s="46">
        <v>1581.897</v>
      </c>
      <c r="E102" s="113">
        <f t="shared" si="4"/>
        <v>242.135</v>
      </c>
      <c r="F102" s="47">
        <f t="shared" si="5"/>
        <v>18.072986097530755</v>
      </c>
      <c r="G102" s="46"/>
      <c r="H102" s="46"/>
      <c r="I102" s="113"/>
      <c r="J102" s="47"/>
      <c r="L102" s="165"/>
    </row>
    <row r="103" spans="1:12" ht="18.75">
      <c r="A103" s="14" t="s">
        <v>96</v>
      </c>
      <c r="B103" s="11" t="s">
        <v>97</v>
      </c>
      <c r="C103" s="140">
        <v>200.497</v>
      </c>
      <c r="D103" s="46">
        <v>158.568</v>
      </c>
      <c r="E103" s="113">
        <f t="shared" si="4"/>
        <v>-41.929</v>
      </c>
      <c r="F103" s="47">
        <f t="shared" si="5"/>
        <v>-20.912532357092626</v>
      </c>
      <c r="G103" s="46"/>
      <c r="H103" s="46"/>
      <c r="I103" s="113"/>
      <c r="J103" s="47"/>
      <c r="L103" s="165"/>
    </row>
    <row r="104" spans="1:12" ht="25.5" customHeight="1">
      <c r="A104" s="14" t="s">
        <v>98</v>
      </c>
      <c r="B104" s="11" t="s">
        <v>99</v>
      </c>
      <c r="C104" s="140">
        <v>1395.228</v>
      </c>
      <c r="D104" s="46">
        <v>4096.807</v>
      </c>
      <c r="E104" s="113">
        <f t="shared" si="4"/>
        <v>2701.5789999999997</v>
      </c>
      <c r="F104" s="47">
        <f t="shared" si="5"/>
        <v>193.62993001860625</v>
      </c>
      <c r="G104" s="46"/>
      <c r="H104" s="46"/>
      <c r="I104" s="113"/>
      <c r="J104" s="47"/>
      <c r="L104" s="165"/>
    </row>
    <row r="105" spans="1:12" ht="37.5">
      <c r="A105" s="14" t="s">
        <v>100</v>
      </c>
      <c r="B105" s="15" t="s">
        <v>101</v>
      </c>
      <c r="C105" s="140">
        <v>3517.585</v>
      </c>
      <c r="D105" s="158">
        <v>3352.892</v>
      </c>
      <c r="E105" s="113">
        <f t="shared" si="4"/>
        <v>-164.6930000000002</v>
      </c>
      <c r="F105" s="47">
        <f t="shared" si="5"/>
        <v>-4.681990627092173</v>
      </c>
      <c r="G105" s="46"/>
      <c r="H105" s="46"/>
      <c r="I105" s="113"/>
      <c r="J105" s="47"/>
      <c r="L105" s="165"/>
    </row>
    <row r="106" spans="1:12" ht="39.75" customHeight="1">
      <c r="A106" s="14" t="s">
        <v>102</v>
      </c>
      <c r="B106" s="15" t="s">
        <v>103</v>
      </c>
      <c r="C106" s="140"/>
      <c r="D106" s="46">
        <v>6.687</v>
      </c>
      <c r="E106" s="113">
        <f t="shared" si="4"/>
        <v>6.687</v>
      </c>
      <c r="F106" s="47"/>
      <c r="G106" s="46"/>
      <c r="H106" s="46"/>
      <c r="I106" s="113"/>
      <c r="J106" s="47"/>
      <c r="L106" s="165"/>
    </row>
    <row r="107" spans="1:12" ht="18.75">
      <c r="A107" s="28" t="s">
        <v>104</v>
      </c>
      <c r="B107" s="15" t="s">
        <v>105</v>
      </c>
      <c r="C107" s="140">
        <v>369.947</v>
      </c>
      <c r="D107" s="158">
        <v>287.167</v>
      </c>
      <c r="E107" s="113">
        <f t="shared" si="4"/>
        <v>-82.78000000000003</v>
      </c>
      <c r="F107" s="47">
        <f>(E107/C107)*100</f>
        <v>-22.37617820931107</v>
      </c>
      <c r="G107" s="46"/>
      <c r="H107" s="46"/>
      <c r="I107" s="113"/>
      <c r="J107" s="47"/>
      <c r="L107" s="165"/>
    </row>
    <row r="108" spans="1:12" ht="37.5">
      <c r="A108" s="28" t="s">
        <v>106</v>
      </c>
      <c r="B108" s="15" t="s">
        <v>107</v>
      </c>
      <c r="C108" s="140">
        <v>11.162</v>
      </c>
      <c r="D108" s="46">
        <v>2196.762</v>
      </c>
      <c r="E108" s="113">
        <f t="shared" si="4"/>
        <v>2185.6000000000004</v>
      </c>
      <c r="F108" s="47" t="s">
        <v>322</v>
      </c>
      <c r="G108" s="46"/>
      <c r="H108" s="46"/>
      <c r="I108" s="113"/>
      <c r="J108" s="47"/>
      <c r="L108" s="165"/>
    </row>
    <row r="109" spans="1:12" ht="18.75">
      <c r="A109" s="28" t="s">
        <v>108</v>
      </c>
      <c r="B109" s="15" t="s">
        <v>109</v>
      </c>
      <c r="C109" s="140">
        <v>250.71</v>
      </c>
      <c r="D109" s="46">
        <v>288</v>
      </c>
      <c r="E109" s="113">
        <f t="shared" si="4"/>
        <v>37.28999999999999</v>
      </c>
      <c r="F109" s="47">
        <f t="shared" si="5"/>
        <v>14.873758525786762</v>
      </c>
      <c r="G109" s="46"/>
      <c r="H109" s="46"/>
      <c r="I109" s="113"/>
      <c r="J109" s="47"/>
      <c r="L109" s="165"/>
    </row>
    <row r="110" spans="1:12" ht="18.75">
      <c r="A110" s="28" t="s">
        <v>110</v>
      </c>
      <c r="B110" s="17" t="s">
        <v>231</v>
      </c>
      <c r="C110" s="140">
        <v>79.562</v>
      </c>
      <c r="D110" s="46">
        <v>95.825</v>
      </c>
      <c r="E110" s="113">
        <f t="shared" si="4"/>
        <v>16.263000000000005</v>
      </c>
      <c r="F110" s="47">
        <f t="shared" si="5"/>
        <v>20.440662627887694</v>
      </c>
      <c r="G110" s="46"/>
      <c r="H110" s="46"/>
      <c r="I110" s="113"/>
      <c r="J110" s="47"/>
      <c r="L110" s="165"/>
    </row>
    <row r="111" spans="1:12" ht="42" customHeight="1">
      <c r="A111" s="28" t="s">
        <v>111</v>
      </c>
      <c r="B111" s="11" t="s">
        <v>265</v>
      </c>
      <c r="C111" s="140">
        <v>915.915</v>
      </c>
      <c r="D111" s="46"/>
      <c r="E111" s="113">
        <f t="shared" si="4"/>
        <v>-915.915</v>
      </c>
      <c r="F111" s="47">
        <f t="shared" si="5"/>
        <v>-100</v>
      </c>
      <c r="G111" s="46">
        <v>16.653</v>
      </c>
      <c r="H111" s="46"/>
      <c r="I111" s="113">
        <f>SUM(H111-G111)</f>
        <v>-16.653</v>
      </c>
      <c r="J111" s="47">
        <f>(I111/G111)*100</f>
        <v>-100</v>
      </c>
      <c r="L111" s="165"/>
    </row>
    <row r="112" spans="1:12" ht="18.75">
      <c r="A112" s="14" t="s">
        <v>112</v>
      </c>
      <c r="B112" s="17" t="s">
        <v>113</v>
      </c>
      <c r="C112" s="140">
        <v>99.502</v>
      </c>
      <c r="D112" s="46">
        <v>948.247</v>
      </c>
      <c r="E112" s="113">
        <f t="shared" si="4"/>
        <v>848.745</v>
      </c>
      <c r="F112" s="47">
        <f t="shared" si="5"/>
        <v>852.9929046652329</v>
      </c>
      <c r="G112" s="46"/>
      <c r="H112" s="46">
        <v>104.208</v>
      </c>
      <c r="I112" s="113">
        <f>SUM(H112-G112)</f>
        <v>104.208</v>
      </c>
      <c r="J112" s="47"/>
      <c r="L112" s="165"/>
    </row>
    <row r="113" spans="1:12" ht="37.5">
      <c r="A113" s="14" t="s">
        <v>114</v>
      </c>
      <c r="B113" s="17" t="s">
        <v>232</v>
      </c>
      <c r="C113" s="140"/>
      <c r="D113" s="46"/>
      <c r="E113" s="113"/>
      <c r="F113" s="47"/>
      <c r="G113" s="46"/>
      <c r="H113" s="46"/>
      <c r="I113" s="113"/>
      <c r="J113" s="47"/>
      <c r="L113" s="165"/>
    </row>
    <row r="114" spans="1:12" ht="18.75">
      <c r="A114" s="28" t="s">
        <v>115</v>
      </c>
      <c r="B114" s="11" t="s">
        <v>116</v>
      </c>
      <c r="C114" s="140">
        <v>117.499</v>
      </c>
      <c r="D114" s="46">
        <v>151.299</v>
      </c>
      <c r="E114" s="113">
        <f t="shared" si="4"/>
        <v>33.80000000000001</v>
      </c>
      <c r="F114" s="47">
        <f t="shared" si="5"/>
        <v>28.766202265551204</v>
      </c>
      <c r="G114" s="46">
        <v>7.986</v>
      </c>
      <c r="H114" s="46">
        <v>14.6</v>
      </c>
      <c r="I114" s="113">
        <f>SUM(H114-G114)</f>
        <v>6.614</v>
      </c>
      <c r="J114" s="47">
        <f>(I114/G114)*100</f>
        <v>82.81993488605059</v>
      </c>
      <c r="L114" s="165"/>
    </row>
    <row r="115" spans="1:12" ht="37.5">
      <c r="A115" s="14" t="s">
        <v>117</v>
      </c>
      <c r="B115" s="11" t="s">
        <v>118</v>
      </c>
      <c r="C115" s="140">
        <v>3.1</v>
      </c>
      <c r="D115" s="46">
        <v>2</v>
      </c>
      <c r="E115" s="113">
        <f t="shared" si="4"/>
        <v>-1.1</v>
      </c>
      <c r="F115" s="47">
        <f t="shared" si="5"/>
        <v>-35.483870967741936</v>
      </c>
      <c r="G115" s="46"/>
      <c r="H115" s="46"/>
      <c r="I115" s="113"/>
      <c r="J115" s="47"/>
      <c r="L115" s="165"/>
    </row>
    <row r="116" spans="1:12" ht="18.75">
      <c r="A116" s="14" t="s">
        <v>280</v>
      </c>
      <c r="B116" s="11" t="s">
        <v>119</v>
      </c>
      <c r="C116" s="140"/>
      <c r="D116" s="46"/>
      <c r="E116" s="113"/>
      <c r="F116" s="47"/>
      <c r="G116" s="46"/>
      <c r="H116" s="46"/>
      <c r="I116" s="113"/>
      <c r="J116" s="47"/>
      <c r="L116" s="165"/>
    </row>
    <row r="117" spans="1:12" ht="18.75">
      <c r="A117" s="14" t="s">
        <v>120</v>
      </c>
      <c r="B117" s="11" t="s">
        <v>121</v>
      </c>
      <c r="C117" s="140">
        <v>5.5</v>
      </c>
      <c r="D117" s="46">
        <v>13.88</v>
      </c>
      <c r="E117" s="113">
        <f t="shared" si="4"/>
        <v>8.38</v>
      </c>
      <c r="F117" s="47">
        <f t="shared" si="5"/>
        <v>152.36363636363637</v>
      </c>
      <c r="G117" s="46"/>
      <c r="H117" s="46"/>
      <c r="I117" s="113"/>
      <c r="J117" s="47"/>
      <c r="L117" s="165"/>
    </row>
    <row r="118" spans="1:12" ht="25.5" customHeight="1">
      <c r="A118" s="14"/>
      <c r="B118" s="11"/>
      <c r="C118" s="140"/>
      <c r="D118" s="46"/>
      <c r="E118" s="113"/>
      <c r="F118" s="47"/>
      <c r="G118" s="46"/>
      <c r="H118" s="46"/>
      <c r="I118" s="113"/>
      <c r="J118" s="47"/>
      <c r="L118" s="165"/>
    </row>
    <row r="119" spans="1:12" ht="36.75" customHeight="1">
      <c r="A119" s="28" t="s">
        <v>122</v>
      </c>
      <c r="B119" s="15" t="s">
        <v>266</v>
      </c>
      <c r="C119" s="140">
        <v>2271.181</v>
      </c>
      <c r="D119" s="158">
        <v>2189.258</v>
      </c>
      <c r="E119" s="113">
        <f t="shared" si="4"/>
        <v>-81.92300000000023</v>
      </c>
      <c r="F119" s="47">
        <f t="shared" si="5"/>
        <v>-3.607066103494183</v>
      </c>
      <c r="G119" s="46">
        <v>99.155</v>
      </c>
      <c r="H119" s="46">
        <v>130.259</v>
      </c>
      <c r="I119" s="113">
        <f>SUM(H119-G119)</f>
        <v>31.103999999999985</v>
      </c>
      <c r="J119" s="47">
        <f>(I119/G119)*100</f>
        <v>31.36906862992283</v>
      </c>
      <c r="L119" s="165"/>
    </row>
    <row r="120" spans="1:12" ht="85.5" customHeight="1">
      <c r="A120" s="28" t="s">
        <v>263</v>
      </c>
      <c r="B120" s="15" t="s">
        <v>267</v>
      </c>
      <c r="C120" s="140">
        <v>162.327</v>
      </c>
      <c r="D120" s="46">
        <v>196.081</v>
      </c>
      <c r="E120" s="113">
        <f t="shared" si="4"/>
        <v>33.75399999999999</v>
      </c>
      <c r="F120" s="47">
        <f t="shared" si="5"/>
        <v>20.793829738737234</v>
      </c>
      <c r="G120" s="46"/>
      <c r="H120" s="46"/>
      <c r="I120" s="113"/>
      <c r="J120" s="47"/>
      <c r="L120" s="165"/>
    </row>
    <row r="121" spans="1:12" ht="48.75" customHeight="1">
      <c r="A121" s="28" t="s">
        <v>264</v>
      </c>
      <c r="B121" s="15" t="s">
        <v>268</v>
      </c>
      <c r="C121" s="140">
        <v>271.731</v>
      </c>
      <c r="D121" s="158">
        <v>345.406</v>
      </c>
      <c r="E121" s="113">
        <f t="shared" si="4"/>
        <v>73.67500000000001</v>
      </c>
      <c r="F121" s="47">
        <f t="shared" si="5"/>
        <v>27.113211227279926</v>
      </c>
      <c r="G121" s="46">
        <v>208.578</v>
      </c>
      <c r="H121" s="46">
        <v>13.155</v>
      </c>
      <c r="I121" s="113">
        <f>SUM(H121-G121)</f>
        <v>-195.423</v>
      </c>
      <c r="J121" s="47">
        <f>(I121/G121)*100</f>
        <v>-93.69300693265828</v>
      </c>
      <c r="L121" s="165"/>
    </row>
    <row r="122" spans="1:12" ht="97.5" customHeight="1">
      <c r="A122" s="28" t="s">
        <v>123</v>
      </c>
      <c r="B122" s="11" t="s">
        <v>269</v>
      </c>
      <c r="C122" s="140">
        <v>4.184</v>
      </c>
      <c r="D122" s="46">
        <v>4.28</v>
      </c>
      <c r="E122" s="113">
        <f t="shared" si="4"/>
        <v>0.09600000000000009</v>
      </c>
      <c r="F122" s="47">
        <f t="shared" si="5"/>
        <v>2.294455066921608</v>
      </c>
      <c r="G122" s="46"/>
      <c r="H122" s="46"/>
      <c r="I122" s="113"/>
      <c r="J122" s="47"/>
      <c r="L122" s="165"/>
    </row>
    <row r="123" spans="1:12" ht="29.25" customHeight="1">
      <c r="A123" s="28" t="s">
        <v>124</v>
      </c>
      <c r="B123" s="15" t="s">
        <v>125</v>
      </c>
      <c r="C123" s="140">
        <v>93.926</v>
      </c>
      <c r="D123" s="46">
        <v>140.531</v>
      </c>
      <c r="E123" s="113">
        <f t="shared" si="4"/>
        <v>46.605000000000004</v>
      </c>
      <c r="F123" s="47">
        <f t="shared" si="5"/>
        <v>49.61884888103401</v>
      </c>
      <c r="G123" s="46"/>
      <c r="H123" s="46"/>
      <c r="I123" s="113"/>
      <c r="J123" s="47"/>
      <c r="L123" s="165"/>
    </row>
    <row r="124" spans="1:12" ht="18.75">
      <c r="A124" s="28" t="s">
        <v>126</v>
      </c>
      <c r="B124" s="15" t="s">
        <v>127</v>
      </c>
      <c r="C124" s="140">
        <v>661.693</v>
      </c>
      <c r="D124" s="158">
        <v>730.715</v>
      </c>
      <c r="E124" s="113">
        <f t="shared" si="4"/>
        <v>69.02200000000005</v>
      </c>
      <c r="F124" s="47">
        <f t="shared" si="5"/>
        <v>10.43112138106343</v>
      </c>
      <c r="G124" s="46">
        <v>120.554</v>
      </c>
      <c r="H124" s="158">
        <v>80.86</v>
      </c>
      <c r="I124" s="113">
        <f>SUM(H124-G124)</f>
        <v>-39.694</v>
      </c>
      <c r="J124" s="47">
        <f>(I124/G124)*100</f>
        <v>-32.926323473298275</v>
      </c>
      <c r="L124" s="165"/>
    </row>
    <row r="125" spans="1:12" ht="30.75" customHeight="1">
      <c r="A125" s="28" t="s">
        <v>128</v>
      </c>
      <c r="B125" s="15" t="s">
        <v>129</v>
      </c>
      <c r="C125" s="140">
        <v>10181.198</v>
      </c>
      <c r="D125" s="46">
        <v>11614.733</v>
      </c>
      <c r="E125" s="113">
        <f aca="true" t="shared" si="8" ref="E125:E188">SUM(D125-C125)</f>
        <v>1433.5349999999999</v>
      </c>
      <c r="F125" s="47">
        <f aca="true" t="shared" si="9" ref="F125:F188">(E125/C125)*100</f>
        <v>14.080219243354266</v>
      </c>
      <c r="G125" s="46"/>
      <c r="H125" s="46"/>
      <c r="I125" s="113"/>
      <c r="J125" s="47"/>
      <c r="L125" s="165"/>
    </row>
    <row r="126" spans="1:12" ht="45.75" customHeight="1">
      <c r="A126" s="28" t="s">
        <v>130</v>
      </c>
      <c r="B126" s="15" t="s">
        <v>131</v>
      </c>
      <c r="C126" s="140">
        <v>52.225</v>
      </c>
      <c r="D126" s="158">
        <v>53.796</v>
      </c>
      <c r="E126" s="113">
        <f t="shared" si="8"/>
        <v>1.570999999999998</v>
      </c>
      <c r="F126" s="47">
        <f t="shared" si="9"/>
        <v>3.0081378650071766</v>
      </c>
      <c r="G126" s="46"/>
      <c r="H126" s="46"/>
      <c r="I126" s="113"/>
      <c r="J126" s="47"/>
      <c r="L126" s="165"/>
    </row>
    <row r="127" spans="1:12" ht="18.75">
      <c r="A127" s="28" t="s">
        <v>132</v>
      </c>
      <c r="B127" s="15" t="s">
        <v>133</v>
      </c>
      <c r="C127" s="140">
        <v>1.2</v>
      </c>
      <c r="D127" s="46">
        <v>0.924</v>
      </c>
      <c r="E127" s="113">
        <f t="shared" si="8"/>
        <v>-0.2759999999999999</v>
      </c>
      <c r="F127" s="47">
        <f t="shared" si="9"/>
        <v>-22.999999999999993</v>
      </c>
      <c r="G127" s="46"/>
      <c r="H127" s="46"/>
      <c r="I127" s="113"/>
      <c r="J127" s="47"/>
      <c r="L127" s="165"/>
    </row>
    <row r="128" spans="1:12" ht="20.25">
      <c r="A128" s="18" t="s">
        <v>134</v>
      </c>
      <c r="B128" s="13" t="s">
        <v>135</v>
      </c>
      <c r="C128" s="141">
        <f>SUM(C129:C138)</f>
        <v>11095.588000000002</v>
      </c>
      <c r="D128" s="67">
        <f>SUM(D129:D138)</f>
        <v>11404.276000000002</v>
      </c>
      <c r="E128" s="66">
        <f t="shared" si="8"/>
        <v>308.6880000000001</v>
      </c>
      <c r="F128" s="45">
        <f t="shared" si="9"/>
        <v>2.782078786631227</v>
      </c>
      <c r="G128" s="67">
        <f>SUM(G129:G139)</f>
        <v>5803.048</v>
      </c>
      <c r="H128" s="67">
        <f>SUM(H129:H139)</f>
        <v>6225.5740000000005</v>
      </c>
      <c r="I128" s="66">
        <f>SUM(H128-G128)</f>
        <v>422.52600000000075</v>
      </c>
      <c r="J128" s="45">
        <f>(I128/G128)*100</f>
        <v>7.281104688432713</v>
      </c>
      <c r="L128" s="165"/>
    </row>
    <row r="129" spans="1:12" ht="18.75">
      <c r="A129" s="28" t="s">
        <v>136</v>
      </c>
      <c r="B129" s="15" t="s">
        <v>137</v>
      </c>
      <c r="C129" s="144">
        <v>547.733</v>
      </c>
      <c r="D129" s="68">
        <v>253.763</v>
      </c>
      <c r="E129" s="113">
        <f t="shared" si="8"/>
        <v>-293.9699999999999</v>
      </c>
      <c r="F129" s="47">
        <f t="shared" si="9"/>
        <v>-53.67031016937083</v>
      </c>
      <c r="G129" s="68">
        <v>15</v>
      </c>
      <c r="H129" s="68">
        <v>15</v>
      </c>
      <c r="I129" s="113">
        <f>SUM(H129-G129)</f>
        <v>0</v>
      </c>
      <c r="J129" s="47"/>
      <c r="L129" s="165"/>
    </row>
    <row r="130" spans="1:12" ht="28.5" customHeight="1">
      <c r="A130" s="14" t="s">
        <v>138</v>
      </c>
      <c r="B130" s="17" t="s">
        <v>139</v>
      </c>
      <c r="C130" s="140"/>
      <c r="D130" s="46"/>
      <c r="E130" s="113"/>
      <c r="F130" s="47"/>
      <c r="G130" s="46">
        <v>4697.18</v>
      </c>
      <c r="H130" s="46">
        <v>3271.845</v>
      </c>
      <c r="I130" s="113">
        <f>SUM(H130-G130)</f>
        <v>-1425.3350000000005</v>
      </c>
      <c r="J130" s="45">
        <f>(I130/G130)*100</f>
        <v>-30.344483285716116</v>
      </c>
      <c r="L130" s="165"/>
    </row>
    <row r="131" spans="1:12" ht="20.25">
      <c r="A131" s="14" t="s">
        <v>140</v>
      </c>
      <c r="B131" s="11" t="s">
        <v>141</v>
      </c>
      <c r="C131" s="140">
        <v>125.286</v>
      </c>
      <c r="D131" s="46">
        <v>261.451</v>
      </c>
      <c r="E131" s="113">
        <f t="shared" si="8"/>
        <v>136.16500000000002</v>
      </c>
      <c r="F131" s="47">
        <f t="shared" si="9"/>
        <v>108.68333253515956</v>
      </c>
      <c r="G131" s="46"/>
      <c r="H131" s="46"/>
      <c r="I131" s="113"/>
      <c r="J131" s="45"/>
      <c r="L131" s="165"/>
    </row>
    <row r="132" spans="1:12" ht="42" customHeight="1">
      <c r="A132" s="14" t="s">
        <v>142</v>
      </c>
      <c r="B132" s="11" t="s">
        <v>143</v>
      </c>
      <c r="C132" s="140"/>
      <c r="D132" s="46"/>
      <c r="E132" s="113"/>
      <c r="F132" s="47"/>
      <c r="G132" s="46">
        <v>193.829</v>
      </c>
      <c r="H132" s="46">
        <v>138.24</v>
      </c>
      <c r="I132" s="113">
        <f>SUM(H132-G132)</f>
        <v>-55.589</v>
      </c>
      <c r="J132" s="45">
        <f>(I132/G132)*100</f>
        <v>-28.679402978914403</v>
      </c>
      <c r="L132" s="165"/>
    </row>
    <row r="133" spans="1:12" ht="18.75">
      <c r="A133" s="14" t="s">
        <v>144</v>
      </c>
      <c r="B133" s="11" t="s">
        <v>145</v>
      </c>
      <c r="C133" s="140">
        <v>19.1</v>
      </c>
      <c r="D133" s="46"/>
      <c r="E133" s="113">
        <f t="shared" si="8"/>
        <v>-19.1</v>
      </c>
      <c r="F133" s="47">
        <f t="shared" si="9"/>
        <v>-100</v>
      </c>
      <c r="G133" s="46"/>
      <c r="H133" s="46"/>
      <c r="I133" s="113"/>
      <c r="J133" s="47"/>
      <c r="L133" s="165"/>
    </row>
    <row r="134" spans="1:12" ht="18.75">
      <c r="A134" s="14" t="s">
        <v>146</v>
      </c>
      <c r="B134" s="11" t="s">
        <v>233</v>
      </c>
      <c r="C134" s="140"/>
      <c r="D134" s="46">
        <v>2.165</v>
      </c>
      <c r="E134" s="113"/>
      <c r="F134" s="47"/>
      <c r="G134" s="46"/>
      <c r="H134" s="46"/>
      <c r="I134" s="113"/>
      <c r="J134" s="47"/>
      <c r="L134" s="165"/>
    </row>
    <row r="135" spans="1:12" ht="20.25">
      <c r="A135" s="14" t="s">
        <v>147</v>
      </c>
      <c r="B135" s="15" t="s">
        <v>148</v>
      </c>
      <c r="C135" s="140">
        <v>9876.869</v>
      </c>
      <c r="D135" s="46">
        <v>10010.636</v>
      </c>
      <c r="E135" s="113">
        <f t="shared" si="8"/>
        <v>133.76699999999983</v>
      </c>
      <c r="F135" s="47">
        <f t="shared" si="9"/>
        <v>1.3543462001976518</v>
      </c>
      <c r="G135" s="46">
        <v>781.212</v>
      </c>
      <c r="H135" s="46">
        <v>2640.086</v>
      </c>
      <c r="I135" s="113">
        <f>SUM(H135-G135)</f>
        <v>1858.8739999999998</v>
      </c>
      <c r="J135" s="45" t="s">
        <v>316</v>
      </c>
      <c r="L135" s="165"/>
    </row>
    <row r="136" spans="1:12" ht="37.5">
      <c r="A136" s="14" t="s">
        <v>149</v>
      </c>
      <c r="B136" s="19" t="s">
        <v>150</v>
      </c>
      <c r="C136" s="140">
        <v>98.815</v>
      </c>
      <c r="D136" s="46">
        <v>405.833</v>
      </c>
      <c r="E136" s="113">
        <f t="shared" si="8"/>
        <v>307.01800000000003</v>
      </c>
      <c r="F136" s="47">
        <f t="shared" si="9"/>
        <v>310.6997925416182</v>
      </c>
      <c r="G136" s="46">
        <v>115.827</v>
      </c>
      <c r="H136" s="158">
        <v>160.403</v>
      </c>
      <c r="I136" s="113">
        <f>SUM(H136-G136)</f>
        <v>44.57599999999999</v>
      </c>
      <c r="J136" s="47">
        <f>(I136/G136)*100</f>
        <v>38.48498191268011</v>
      </c>
      <c r="L136" s="165"/>
    </row>
    <row r="137" spans="1:12" ht="37.5">
      <c r="A137" s="14" t="s">
        <v>151</v>
      </c>
      <c r="B137" s="17" t="s">
        <v>152</v>
      </c>
      <c r="C137" s="140">
        <v>21.267</v>
      </c>
      <c r="D137" s="46">
        <v>12.399</v>
      </c>
      <c r="E137" s="113">
        <f t="shared" si="8"/>
        <v>-8.868</v>
      </c>
      <c r="F137" s="47">
        <f t="shared" si="9"/>
        <v>-41.69840598109747</v>
      </c>
      <c r="G137" s="46"/>
      <c r="H137" s="46"/>
      <c r="I137" s="113"/>
      <c r="J137" s="47"/>
      <c r="L137" s="165"/>
    </row>
    <row r="138" spans="1:12" ht="56.25">
      <c r="A138" s="14" t="s">
        <v>153</v>
      </c>
      <c r="B138" s="15" t="s">
        <v>154</v>
      </c>
      <c r="C138" s="140">
        <v>406.518</v>
      </c>
      <c r="D138" s="158">
        <v>458.029</v>
      </c>
      <c r="E138" s="113">
        <f t="shared" si="8"/>
        <v>51.511000000000024</v>
      </c>
      <c r="F138" s="47">
        <f t="shared" si="9"/>
        <v>12.671271628808572</v>
      </c>
      <c r="G138" s="46"/>
      <c r="H138" s="46"/>
      <c r="I138" s="113"/>
      <c r="J138" s="47"/>
      <c r="L138" s="165"/>
    </row>
    <row r="139" spans="1:12" ht="12.75" customHeight="1">
      <c r="A139" s="14"/>
      <c r="B139" s="15"/>
      <c r="C139" s="140"/>
      <c r="D139" s="46"/>
      <c r="E139" s="113"/>
      <c r="F139" s="47"/>
      <c r="G139" s="46"/>
      <c r="H139" s="46"/>
      <c r="I139" s="113"/>
      <c r="J139" s="47"/>
      <c r="L139" s="165"/>
    </row>
    <row r="140" spans="1:12" ht="20.25">
      <c r="A140" s="18" t="s">
        <v>155</v>
      </c>
      <c r="B140" s="13" t="s">
        <v>156</v>
      </c>
      <c r="C140" s="141">
        <f>SUM(C141:C144)</f>
        <v>13502.118000000002</v>
      </c>
      <c r="D140" s="67">
        <f>SUM(D141:D144)</f>
        <v>15187.225999999999</v>
      </c>
      <c r="E140" s="66">
        <f t="shared" si="8"/>
        <v>1685.1079999999965</v>
      </c>
      <c r="F140" s="45">
        <f t="shared" si="9"/>
        <v>12.480323457401248</v>
      </c>
      <c r="G140" s="67">
        <f>SUM(G141:G144)</f>
        <v>1905.643</v>
      </c>
      <c r="H140" s="67">
        <f>SUM(H141:H144)</f>
        <v>1155.1940000000002</v>
      </c>
      <c r="I140" s="66">
        <f>SUM(H140-G140)</f>
        <v>-750.4489999999998</v>
      </c>
      <c r="J140" s="45">
        <f>(I140/G140)*100</f>
        <v>-39.38035613176234</v>
      </c>
      <c r="L140" s="165"/>
    </row>
    <row r="141" spans="1:12" ht="20.25">
      <c r="A141" s="14" t="s">
        <v>157</v>
      </c>
      <c r="B141" s="11" t="s">
        <v>158</v>
      </c>
      <c r="C141" s="140">
        <v>4060.847</v>
      </c>
      <c r="D141" s="46">
        <v>4401.341</v>
      </c>
      <c r="E141" s="113">
        <f t="shared" si="8"/>
        <v>340.49400000000014</v>
      </c>
      <c r="F141" s="47">
        <f t="shared" si="9"/>
        <v>8.384802480861755</v>
      </c>
      <c r="G141" s="46">
        <v>253.763</v>
      </c>
      <c r="H141" s="46">
        <v>71.219</v>
      </c>
      <c r="I141" s="113">
        <f>SUM(H141-G141)</f>
        <v>-182.544</v>
      </c>
      <c r="J141" s="45">
        <f>(I141/G141)*100</f>
        <v>-71.93483683594535</v>
      </c>
      <c r="L141" s="165"/>
    </row>
    <row r="142" spans="1:12" ht="30" customHeight="1">
      <c r="A142" s="14" t="s">
        <v>159</v>
      </c>
      <c r="B142" s="11" t="s">
        <v>160</v>
      </c>
      <c r="C142" s="140">
        <v>1152.284</v>
      </c>
      <c r="D142" s="46">
        <v>1444.726</v>
      </c>
      <c r="E142" s="113">
        <f t="shared" si="8"/>
        <v>292.442</v>
      </c>
      <c r="F142" s="47">
        <f t="shared" si="9"/>
        <v>25.379333567072003</v>
      </c>
      <c r="G142" s="46">
        <v>496.94</v>
      </c>
      <c r="H142" s="46">
        <v>642.059</v>
      </c>
      <c r="I142" s="113">
        <f>SUM(H142-G142)</f>
        <v>145.11899999999997</v>
      </c>
      <c r="J142" s="47">
        <f>(I142/G142)*100</f>
        <v>29.202519418843316</v>
      </c>
      <c r="L142" s="165"/>
    </row>
    <row r="143" spans="1:12" ht="18.75">
      <c r="A143" s="14" t="s">
        <v>161</v>
      </c>
      <c r="B143" s="11" t="s">
        <v>162</v>
      </c>
      <c r="C143" s="140">
        <v>4112.982</v>
      </c>
      <c r="D143" s="46">
        <v>4473.825</v>
      </c>
      <c r="E143" s="113">
        <f t="shared" si="8"/>
        <v>360.84299999999985</v>
      </c>
      <c r="F143" s="47">
        <f t="shared" si="9"/>
        <v>8.773269613141995</v>
      </c>
      <c r="G143" s="46">
        <v>589.136</v>
      </c>
      <c r="H143" s="46">
        <v>352.687</v>
      </c>
      <c r="I143" s="113">
        <f>SUM(H143-G143)</f>
        <v>-236.44899999999996</v>
      </c>
      <c r="J143" s="47">
        <f>(I143/G143)*100</f>
        <v>-40.13487547866706</v>
      </c>
      <c r="L143" s="165"/>
    </row>
    <row r="144" spans="1:12" ht="20.25">
      <c r="A144" s="14" t="s">
        <v>163</v>
      </c>
      <c r="B144" s="17" t="s">
        <v>164</v>
      </c>
      <c r="C144" s="140">
        <v>4176.005</v>
      </c>
      <c r="D144" s="46">
        <v>4867.334</v>
      </c>
      <c r="E144" s="113">
        <f t="shared" si="8"/>
        <v>691.3289999999997</v>
      </c>
      <c r="F144" s="47">
        <f t="shared" si="9"/>
        <v>16.55479339703855</v>
      </c>
      <c r="G144" s="46">
        <v>565.804</v>
      </c>
      <c r="H144" s="46">
        <v>89.229</v>
      </c>
      <c r="I144" s="113">
        <f>SUM(H144-G144)</f>
        <v>-476.575</v>
      </c>
      <c r="J144" s="45">
        <f>(I144/G144)*100</f>
        <v>-84.22969791659303</v>
      </c>
      <c r="L144" s="165"/>
    </row>
    <row r="145" spans="1:12" ht="18.75">
      <c r="A145" s="14"/>
      <c r="B145" s="17"/>
      <c r="C145" s="140"/>
      <c r="D145" s="46"/>
      <c r="E145" s="113"/>
      <c r="F145" s="47"/>
      <c r="G145" s="46"/>
      <c r="H145" s="46"/>
      <c r="I145" s="113"/>
      <c r="J145" s="47"/>
      <c r="L145" s="165"/>
    </row>
    <row r="146" spans="1:12" ht="20.25">
      <c r="A146" s="18" t="s">
        <v>165</v>
      </c>
      <c r="B146" s="29" t="s">
        <v>166</v>
      </c>
      <c r="C146" s="141">
        <f>SUM(C147:C153)</f>
        <v>6900.519</v>
      </c>
      <c r="D146" s="67">
        <f>SUM(D147:D153)</f>
        <v>7434.210999999999</v>
      </c>
      <c r="E146" s="66">
        <f t="shared" si="8"/>
        <v>533.6919999999991</v>
      </c>
      <c r="F146" s="45">
        <f t="shared" si="9"/>
        <v>7.734084928974169</v>
      </c>
      <c r="G146" s="67">
        <f>SUM(G147:G153)</f>
        <v>275.906</v>
      </c>
      <c r="H146" s="67">
        <f>SUM(H147:H153)</f>
        <v>585.631</v>
      </c>
      <c r="I146" s="66">
        <f>SUM(H146-G146)</f>
        <v>309.72499999999997</v>
      </c>
      <c r="J146" s="45" t="s">
        <v>317</v>
      </c>
      <c r="L146" s="165"/>
    </row>
    <row r="147" spans="1:12" ht="20.25">
      <c r="A147" s="28" t="s">
        <v>256</v>
      </c>
      <c r="B147" s="11" t="s">
        <v>258</v>
      </c>
      <c r="C147" s="144">
        <v>216.88</v>
      </c>
      <c r="D147" s="68">
        <v>624.646</v>
      </c>
      <c r="E147" s="66"/>
      <c r="F147" s="45"/>
      <c r="G147" s="67"/>
      <c r="H147" s="67"/>
      <c r="I147" s="66"/>
      <c r="J147" s="45"/>
      <c r="L147" s="165"/>
    </row>
    <row r="148" spans="1:12" ht="37.5">
      <c r="A148" s="14" t="s">
        <v>167</v>
      </c>
      <c r="B148" s="11" t="s">
        <v>168</v>
      </c>
      <c r="C148" s="140">
        <v>23.631</v>
      </c>
      <c r="D148" s="46">
        <v>27.66</v>
      </c>
      <c r="E148" s="113">
        <f t="shared" si="8"/>
        <v>4.029</v>
      </c>
      <c r="F148" s="47">
        <f t="shared" si="9"/>
        <v>17.049638187127076</v>
      </c>
      <c r="G148" s="46">
        <v>0.419</v>
      </c>
      <c r="H148" s="46">
        <v>0.207</v>
      </c>
      <c r="I148" s="113">
        <f>SUM(H148-G148)</f>
        <v>-0.212</v>
      </c>
      <c r="J148" s="47">
        <f>(I148/G148)*100</f>
        <v>-50.59665871121718</v>
      </c>
      <c r="L148" s="165"/>
    </row>
    <row r="149" spans="1:12" ht="37.5">
      <c r="A149" s="14" t="s">
        <v>169</v>
      </c>
      <c r="B149" s="11" t="s">
        <v>170</v>
      </c>
      <c r="C149" s="140">
        <v>4500.754</v>
      </c>
      <c r="D149" s="46">
        <v>4485.838</v>
      </c>
      <c r="E149" s="113">
        <f t="shared" si="8"/>
        <v>-14.916000000000167</v>
      </c>
      <c r="F149" s="47">
        <f t="shared" si="9"/>
        <v>-0.33141113688951157</v>
      </c>
      <c r="G149" s="46">
        <v>146.068</v>
      </c>
      <c r="H149" s="46">
        <v>112.907</v>
      </c>
      <c r="I149" s="113">
        <f>SUM(H149-G149)</f>
        <v>-33.161000000000016</v>
      </c>
      <c r="J149" s="47">
        <f>(I149/G149)*100</f>
        <v>-22.70243995947094</v>
      </c>
      <c r="L149" s="165"/>
    </row>
    <row r="150" spans="1:12" ht="18.75">
      <c r="A150" s="14" t="s">
        <v>171</v>
      </c>
      <c r="B150" s="11" t="s">
        <v>172</v>
      </c>
      <c r="C150" s="140">
        <v>1218.099</v>
      </c>
      <c r="D150" s="46">
        <v>1211.534</v>
      </c>
      <c r="E150" s="113">
        <f t="shared" si="8"/>
        <v>-6.564999999999827</v>
      </c>
      <c r="F150" s="47">
        <f t="shared" si="9"/>
        <v>-0.5389545513131385</v>
      </c>
      <c r="G150" s="46">
        <v>108.02</v>
      </c>
      <c r="H150" s="46">
        <v>381.44</v>
      </c>
      <c r="I150" s="113">
        <f>SUM(H150-G150)</f>
        <v>273.42</v>
      </c>
      <c r="J150" s="47" t="s">
        <v>318</v>
      </c>
      <c r="L150" s="165"/>
    </row>
    <row r="151" spans="1:12" ht="18.75">
      <c r="A151" s="14" t="s">
        <v>173</v>
      </c>
      <c r="B151" s="17" t="s">
        <v>174</v>
      </c>
      <c r="C151" s="140">
        <v>84.208</v>
      </c>
      <c r="D151" s="46">
        <v>122.362</v>
      </c>
      <c r="E151" s="113">
        <f t="shared" si="8"/>
        <v>38.153999999999996</v>
      </c>
      <c r="F151" s="47">
        <f t="shared" si="9"/>
        <v>45.30923427702831</v>
      </c>
      <c r="G151" s="46"/>
      <c r="H151" s="46"/>
      <c r="I151" s="113"/>
      <c r="J151" s="47"/>
      <c r="L151" s="165"/>
    </row>
    <row r="152" spans="1:12" ht="18.75">
      <c r="A152" s="14" t="s">
        <v>310</v>
      </c>
      <c r="B152" s="17"/>
      <c r="C152" s="140"/>
      <c r="D152" s="46">
        <v>134.913</v>
      </c>
      <c r="E152" s="113">
        <f>SUM(D152-C152)</f>
        <v>134.913</v>
      </c>
      <c r="F152" s="47"/>
      <c r="G152" s="46"/>
      <c r="H152" s="46"/>
      <c r="I152" s="113"/>
      <c r="J152" s="47"/>
      <c r="L152" s="165"/>
    </row>
    <row r="153" spans="1:12" ht="46.5" customHeight="1">
      <c r="A153" s="14" t="s">
        <v>257</v>
      </c>
      <c r="B153" s="17" t="s">
        <v>259</v>
      </c>
      <c r="C153" s="140">
        <v>856.947</v>
      </c>
      <c r="D153" s="46">
        <v>827.258</v>
      </c>
      <c r="E153" s="113">
        <f t="shared" si="8"/>
        <v>-29.688999999999965</v>
      </c>
      <c r="F153" s="47">
        <f t="shared" si="9"/>
        <v>-3.4645083068147695</v>
      </c>
      <c r="G153" s="46">
        <v>21.399</v>
      </c>
      <c r="H153" s="46">
        <v>91.077</v>
      </c>
      <c r="I153" s="113">
        <f>SUM(H153-G153)</f>
        <v>69.678</v>
      </c>
      <c r="J153" s="47" t="s">
        <v>319</v>
      </c>
      <c r="L153" s="165"/>
    </row>
    <row r="154" spans="1:12" ht="20.25">
      <c r="A154" s="12" t="s">
        <v>175</v>
      </c>
      <c r="B154" s="13" t="s">
        <v>176</v>
      </c>
      <c r="C154" s="141"/>
      <c r="D154" s="67"/>
      <c r="E154" s="66"/>
      <c r="F154" s="45"/>
      <c r="G154" s="67">
        <f>SUM(G155:G158)</f>
        <v>2938.87</v>
      </c>
      <c r="H154" s="67">
        <f>SUM(H155:H158)</f>
        <v>4614.22</v>
      </c>
      <c r="I154" s="66">
        <f>SUM(H154-G154)</f>
        <v>1675.3500000000004</v>
      </c>
      <c r="J154" s="45">
        <f>(I154/G154)*100</f>
        <v>57.006604579311116</v>
      </c>
      <c r="L154" s="165"/>
    </row>
    <row r="155" spans="1:12" ht="18.75">
      <c r="A155" s="14" t="s">
        <v>177</v>
      </c>
      <c r="B155" s="15" t="s">
        <v>178</v>
      </c>
      <c r="C155" s="140"/>
      <c r="D155" s="46"/>
      <c r="E155" s="113"/>
      <c r="F155" s="47"/>
      <c r="G155" s="46">
        <v>2647.602</v>
      </c>
      <c r="H155" s="46">
        <v>3998.756</v>
      </c>
      <c r="I155" s="113">
        <f>SUM(H155-G155)</f>
        <v>1351.154</v>
      </c>
      <c r="J155" s="47">
        <f>(I155/G155)*100</f>
        <v>51.03312355860133</v>
      </c>
      <c r="L155" s="165"/>
    </row>
    <row r="156" spans="1:12" ht="37.5">
      <c r="A156" s="14" t="s">
        <v>179</v>
      </c>
      <c r="B156" s="30" t="s">
        <v>180</v>
      </c>
      <c r="C156" s="140"/>
      <c r="D156" s="46"/>
      <c r="E156" s="113"/>
      <c r="F156" s="47"/>
      <c r="G156" s="46">
        <v>291.268</v>
      </c>
      <c r="H156" s="46">
        <v>595.464</v>
      </c>
      <c r="I156" s="113">
        <f>SUM(H156-G156)</f>
        <v>304.1960000000001</v>
      </c>
      <c r="J156" s="47">
        <f>(I156/G156)*100</f>
        <v>104.43852397105076</v>
      </c>
      <c r="L156" s="165"/>
    </row>
    <row r="157" spans="1:12" ht="18.75">
      <c r="A157" s="14" t="s">
        <v>311</v>
      </c>
      <c r="B157" s="30"/>
      <c r="C157" s="140"/>
      <c r="D157" s="46"/>
      <c r="E157" s="113"/>
      <c r="F157" s="47"/>
      <c r="G157" s="46"/>
      <c r="H157" s="46">
        <v>20</v>
      </c>
      <c r="I157" s="113">
        <f>SUM(H157-G157)</f>
        <v>20</v>
      </c>
      <c r="J157" s="47"/>
      <c r="L157" s="165"/>
    </row>
    <row r="158" spans="1:12" ht="37.5">
      <c r="A158" s="14" t="s">
        <v>285</v>
      </c>
      <c r="B158" s="30" t="s">
        <v>286</v>
      </c>
      <c r="C158" s="140"/>
      <c r="D158" s="46"/>
      <c r="E158" s="113"/>
      <c r="F158" s="47"/>
      <c r="G158" s="46"/>
      <c r="H158" s="46"/>
      <c r="I158" s="113"/>
      <c r="J158" s="47"/>
      <c r="L158" s="165"/>
    </row>
    <row r="159" spans="1:12" ht="40.5">
      <c r="A159" s="12" t="s">
        <v>181</v>
      </c>
      <c r="B159" s="13" t="s">
        <v>182</v>
      </c>
      <c r="C159" s="141">
        <f>C160</f>
        <v>13.461</v>
      </c>
      <c r="D159" s="67">
        <f>D160</f>
        <v>79.396</v>
      </c>
      <c r="E159" s="66">
        <f t="shared" si="8"/>
        <v>65.935</v>
      </c>
      <c r="F159" s="47">
        <f>(E159/C159)*100</f>
        <v>489.8224500408588</v>
      </c>
      <c r="G159" s="67"/>
      <c r="H159" s="67">
        <f>H160</f>
        <v>9.836</v>
      </c>
      <c r="I159" s="66">
        <f>SUM(H159-G159)</f>
        <v>9.836</v>
      </c>
      <c r="J159" s="47"/>
      <c r="L159" s="165"/>
    </row>
    <row r="160" spans="1:12" ht="18.75">
      <c r="A160" s="14" t="s">
        <v>183</v>
      </c>
      <c r="B160" s="11" t="s">
        <v>184</v>
      </c>
      <c r="C160" s="140">
        <v>13.461</v>
      </c>
      <c r="D160" s="46">
        <v>79.396</v>
      </c>
      <c r="E160" s="113">
        <f t="shared" si="8"/>
        <v>65.935</v>
      </c>
      <c r="F160" s="47">
        <f>(E160/C160)*100</f>
        <v>489.8224500408588</v>
      </c>
      <c r="G160" s="46"/>
      <c r="H160" s="46">
        <v>9.836</v>
      </c>
      <c r="I160" s="113">
        <f>SUM(H160-G160)</f>
        <v>9.836</v>
      </c>
      <c r="J160" s="47"/>
      <c r="L160" s="165"/>
    </row>
    <row r="161" spans="1:12" ht="40.5">
      <c r="A161" s="18" t="s">
        <v>185</v>
      </c>
      <c r="B161" s="29" t="s">
        <v>186</v>
      </c>
      <c r="C161" s="141">
        <f>SUM(C162:C167)</f>
        <v>4941.477</v>
      </c>
      <c r="D161" s="67">
        <f>SUM(D162:D167)</f>
        <v>7303.518999999999</v>
      </c>
      <c r="E161" s="66">
        <f t="shared" si="8"/>
        <v>2362.0419999999995</v>
      </c>
      <c r="F161" s="45">
        <f t="shared" si="9"/>
        <v>47.800323668409256</v>
      </c>
      <c r="G161" s="67">
        <f>SUM(G162:G167)</f>
        <v>726.514</v>
      </c>
      <c r="H161" s="67">
        <f>SUM(H162:H167)</f>
        <v>4528.145</v>
      </c>
      <c r="I161" s="66">
        <f>SUM(H161-G161)</f>
        <v>3801.6310000000003</v>
      </c>
      <c r="J161" s="47" t="s">
        <v>320</v>
      </c>
      <c r="L161" s="165"/>
    </row>
    <row r="162" spans="1:12" ht="37.5">
      <c r="A162" s="28" t="s">
        <v>187</v>
      </c>
      <c r="B162" s="11" t="s">
        <v>188</v>
      </c>
      <c r="C162" s="140"/>
      <c r="D162" s="46">
        <v>1623.822</v>
      </c>
      <c r="E162" s="113">
        <f t="shared" si="8"/>
        <v>1623.822</v>
      </c>
      <c r="F162" s="47"/>
      <c r="G162" s="46"/>
      <c r="H162" s="46"/>
      <c r="I162" s="113"/>
      <c r="J162" s="47"/>
      <c r="L162" s="165"/>
    </row>
    <row r="163" spans="1:12" ht="37.5">
      <c r="A163" s="28" t="s">
        <v>189</v>
      </c>
      <c r="B163" s="17" t="s">
        <v>190</v>
      </c>
      <c r="C163" s="140"/>
      <c r="D163" s="46">
        <v>104.319</v>
      </c>
      <c r="E163" s="113">
        <f t="shared" si="8"/>
        <v>104.319</v>
      </c>
      <c r="F163" s="47"/>
      <c r="G163" s="46"/>
      <c r="H163" s="46"/>
      <c r="I163" s="113"/>
      <c r="J163" s="47"/>
      <c r="L163" s="165"/>
    </row>
    <row r="164" spans="1:12" ht="37.5">
      <c r="A164" s="28" t="s">
        <v>191</v>
      </c>
      <c r="B164" s="17" t="s">
        <v>192</v>
      </c>
      <c r="C164" s="140"/>
      <c r="D164" s="46">
        <v>197.571</v>
      </c>
      <c r="E164" s="113">
        <f t="shared" si="8"/>
        <v>197.571</v>
      </c>
      <c r="F164" s="47"/>
      <c r="G164" s="46"/>
      <c r="H164" s="46"/>
      <c r="I164" s="113"/>
      <c r="J164" s="47"/>
      <c r="L164" s="165"/>
    </row>
    <row r="165" spans="1:12" ht="37.5">
      <c r="A165" s="28" t="s">
        <v>193</v>
      </c>
      <c r="B165" s="11" t="s">
        <v>194</v>
      </c>
      <c r="C165" s="140">
        <v>4191.477</v>
      </c>
      <c r="D165" s="46">
        <v>5377.807</v>
      </c>
      <c r="E165" s="113">
        <f t="shared" si="8"/>
        <v>1186.33</v>
      </c>
      <c r="F165" s="47">
        <f>(E165/C165)*100</f>
        <v>28.30338804197184</v>
      </c>
      <c r="G165" s="46"/>
      <c r="H165" s="46"/>
      <c r="I165" s="113"/>
      <c r="J165" s="47"/>
      <c r="L165" s="165"/>
    </row>
    <row r="166" spans="1:12" ht="18.75">
      <c r="A166" s="28" t="s">
        <v>195</v>
      </c>
      <c r="B166" s="11" t="s">
        <v>196</v>
      </c>
      <c r="C166" s="140">
        <v>750</v>
      </c>
      <c r="D166" s="46"/>
      <c r="E166" s="113">
        <f t="shared" si="8"/>
        <v>-750</v>
      </c>
      <c r="F166" s="47">
        <f t="shared" si="9"/>
        <v>-100</v>
      </c>
      <c r="G166" s="46"/>
      <c r="H166" s="46"/>
      <c r="I166" s="113"/>
      <c r="J166" s="47"/>
      <c r="L166" s="165"/>
    </row>
    <row r="167" spans="1:12" ht="37.5">
      <c r="A167" s="14" t="s">
        <v>197</v>
      </c>
      <c r="B167" s="11" t="s">
        <v>198</v>
      </c>
      <c r="C167" s="140"/>
      <c r="D167" s="46"/>
      <c r="E167" s="113"/>
      <c r="F167" s="47"/>
      <c r="G167" s="46">
        <v>726.514</v>
      </c>
      <c r="H167" s="46">
        <v>4528.145</v>
      </c>
      <c r="I167" s="113">
        <f>SUM(H167-G167)</f>
        <v>3801.6310000000003</v>
      </c>
      <c r="J167" s="47" t="s">
        <v>320</v>
      </c>
      <c r="L167" s="165"/>
    </row>
    <row r="168" spans="1:12" ht="20.25">
      <c r="A168" s="18" t="s">
        <v>199</v>
      </c>
      <c r="B168" s="13" t="s">
        <v>200</v>
      </c>
      <c r="C168" s="141">
        <f>SUM(C169:C172)</f>
        <v>7</v>
      </c>
      <c r="D168" s="67">
        <f>SUM(D169:D172)</f>
        <v>15.8</v>
      </c>
      <c r="E168" s="66">
        <f t="shared" si="8"/>
        <v>8.8</v>
      </c>
      <c r="F168" s="45"/>
      <c r="G168" s="67">
        <f>SUM(G169:G172)</f>
        <v>9219.882</v>
      </c>
      <c r="H168" s="67">
        <f>SUM(H169:H172)</f>
        <v>14439.235999999999</v>
      </c>
      <c r="I168" s="66">
        <f>SUM(H168-G168)</f>
        <v>5219.353999999999</v>
      </c>
      <c r="J168" s="45">
        <f>(I168/G168)*100</f>
        <v>56.60977005996388</v>
      </c>
      <c r="L168" s="165"/>
    </row>
    <row r="169" spans="1:12" ht="37.5">
      <c r="A169" s="28" t="s">
        <v>201</v>
      </c>
      <c r="B169" s="15" t="s">
        <v>202</v>
      </c>
      <c r="C169" s="144">
        <v>7</v>
      </c>
      <c r="D169" s="68">
        <v>2.8</v>
      </c>
      <c r="E169" s="113">
        <f>SUM(D169-C169)</f>
        <v>-4.2</v>
      </c>
      <c r="F169" s="47">
        <f>(E169/C169)*100</f>
        <v>-60</v>
      </c>
      <c r="G169" s="69"/>
      <c r="H169" s="69">
        <v>34.256</v>
      </c>
      <c r="I169" s="113">
        <f>SUM(H169-G169)</f>
        <v>34.256</v>
      </c>
      <c r="J169" s="47"/>
      <c r="L169" s="165"/>
    </row>
    <row r="170" spans="1:12" ht="18.75">
      <c r="A170" s="14" t="s">
        <v>312</v>
      </c>
      <c r="B170" s="11" t="s">
        <v>323</v>
      </c>
      <c r="C170" s="140"/>
      <c r="D170" s="46">
        <v>13</v>
      </c>
      <c r="E170" s="113">
        <f>SUM(D170-C170)</f>
        <v>13</v>
      </c>
      <c r="F170" s="47"/>
      <c r="G170" s="46"/>
      <c r="H170" s="46"/>
      <c r="I170" s="113"/>
      <c r="J170" s="47"/>
      <c r="L170" s="165"/>
    </row>
    <row r="171" spans="1:12" ht="56.25">
      <c r="A171" s="14" t="s">
        <v>203</v>
      </c>
      <c r="B171" s="11" t="s">
        <v>204</v>
      </c>
      <c r="C171" s="140"/>
      <c r="D171" s="46"/>
      <c r="E171" s="113"/>
      <c r="F171" s="47"/>
      <c r="G171" s="46">
        <v>9219.882</v>
      </c>
      <c r="H171" s="46">
        <v>14404.98</v>
      </c>
      <c r="I171" s="113">
        <f>SUM(H171-G171)</f>
        <v>5185.098</v>
      </c>
      <c r="J171" s="47">
        <f>(I171/G171)*100</f>
        <v>56.23822517468228</v>
      </c>
      <c r="L171" s="165"/>
    </row>
    <row r="172" spans="1:12" ht="22.5" customHeight="1" hidden="1">
      <c r="A172" s="14"/>
      <c r="B172" s="11"/>
      <c r="C172" s="140"/>
      <c r="D172" s="46"/>
      <c r="E172" s="113"/>
      <c r="F172" s="47"/>
      <c r="G172" s="46"/>
      <c r="H172" s="46"/>
      <c r="I172" s="113"/>
      <c r="J172" s="47"/>
      <c r="L172" s="165"/>
    </row>
    <row r="173" spans="1:12" ht="40.5" hidden="1">
      <c r="A173" s="12" t="s">
        <v>275</v>
      </c>
      <c r="B173" s="29" t="s">
        <v>276</v>
      </c>
      <c r="C173" s="145"/>
      <c r="D173" s="85"/>
      <c r="E173" s="66"/>
      <c r="F173" s="45"/>
      <c r="G173" s="109"/>
      <c r="H173" s="109"/>
      <c r="I173" s="66"/>
      <c r="J173" s="45"/>
      <c r="L173" s="165"/>
    </row>
    <row r="174" spans="1:12" ht="18.75" hidden="1">
      <c r="A174" s="14" t="s">
        <v>277</v>
      </c>
      <c r="B174" s="11" t="s">
        <v>278</v>
      </c>
      <c r="C174" s="140"/>
      <c r="D174" s="46"/>
      <c r="E174" s="113"/>
      <c r="F174" s="47"/>
      <c r="G174" s="46"/>
      <c r="H174" s="46"/>
      <c r="I174" s="113"/>
      <c r="J174" s="47"/>
      <c r="L174" s="165"/>
    </row>
    <row r="175" spans="1:12" ht="37.5">
      <c r="A175" s="31" t="s">
        <v>205</v>
      </c>
      <c r="B175" s="32" t="s">
        <v>206</v>
      </c>
      <c r="C175" s="146">
        <f>C176+C177</f>
        <v>667.343</v>
      </c>
      <c r="D175" s="69">
        <f>D176+D177</f>
        <v>722.792</v>
      </c>
      <c r="E175" s="113">
        <f t="shared" si="8"/>
        <v>55.44900000000007</v>
      </c>
      <c r="F175" s="47">
        <f t="shared" si="9"/>
        <v>8.308920600051259</v>
      </c>
      <c r="G175" s="69">
        <f>G176+G177</f>
        <v>33.82</v>
      </c>
      <c r="H175" s="69">
        <f>H176+H177</f>
        <v>54.857</v>
      </c>
      <c r="I175" s="113">
        <f>SUM(H175-G175)</f>
        <v>21.037</v>
      </c>
      <c r="J175" s="45">
        <f>(I175/G175)*100</f>
        <v>62.20283855706682</v>
      </c>
      <c r="L175" s="165"/>
    </row>
    <row r="176" spans="1:12" ht="37.5">
      <c r="A176" s="14" t="s">
        <v>207</v>
      </c>
      <c r="B176" s="11" t="s">
        <v>208</v>
      </c>
      <c r="C176" s="144">
        <v>568.343</v>
      </c>
      <c r="D176" s="68">
        <v>623.282</v>
      </c>
      <c r="E176" s="113">
        <f t="shared" si="8"/>
        <v>54.93900000000008</v>
      </c>
      <c r="F176" s="47">
        <f t="shared" si="9"/>
        <v>9.66652180109548</v>
      </c>
      <c r="G176" s="68"/>
      <c r="H176" s="68">
        <v>54.857</v>
      </c>
      <c r="I176" s="113">
        <f>SUM(H176-G176)</f>
        <v>54.857</v>
      </c>
      <c r="J176" s="45"/>
      <c r="L176" s="165"/>
    </row>
    <row r="177" spans="1:12" ht="20.25">
      <c r="A177" s="14" t="s">
        <v>209</v>
      </c>
      <c r="B177" s="11" t="s">
        <v>210</v>
      </c>
      <c r="C177" s="144">
        <v>99</v>
      </c>
      <c r="D177" s="68">
        <v>99.51</v>
      </c>
      <c r="E177" s="113">
        <f t="shared" si="8"/>
        <v>0.5100000000000051</v>
      </c>
      <c r="F177" s="47">
        <f t="shared" si="9"/>
        <v>0.5151515151515202</v>
      </c>
      <c r="G177" s="68">
        <v>33.82</v>
      </c>
      <c r="H177" s="68"/>
      <c r="I177" s="113"/>
      <c r="J177" s="45"/>
      <c r="L177" s="165"/>
    </row>
    <row r="178" spans="1:12" ht="20.25">
      <c r="A178" s="18" t="s">
        <v>211</v>
      </c>
      <c r="B178" s="13" t="s">
        <v>2</v>
      </c>
      <c r="C178" s="141"/>
      <c r="D178" s="67"/>
      <c r="E178" s="66"/>
      <c r="F178" s="45"/>
      <c r="G178" s="67">
        <f>G179</f>
        <v>797.729</v>
      </c>
      <c r="H178" s="67">
        <f>H179</f>
        <v>1164.95</v>
      </c>
      <c r="I178" s="66">
        <f>SUM(H178-G178)</f>
        <v>367.221</v>
      </c>
      <c r="J178" s="45">
        <f>(I178/G178)*100</f>
        <v>46.033302036155135</v>
      </c>
      <c r="L178" s="165"/>
    </row>
    <row r="179" spans="1:12" ht="20.25">
      <c r="A179" s="14" t="s">
        <v>212</v>
      </c>
      <c r="B179" s="11" t="s">
        <v>213</v>
      </c>
      <c r="C179" s="144"/>
      <c r="D179" s="68"/>
      <c r="E179" s="113"/>
      <c r="F179" s="47"/>
      <c r="G179" s="68">
        <v>797.729</v>
      </c>
      <c r="H179" s="68">
        <v>1164.95</v>
      </c>
      <c r="I179" s="113">
        <f>SUM(H179-G179)</f>
        <v>367.221</v>
      </c>
      <c r="J179" s="45">
        <f>(I179/G179)*100</f>
        <v>46.033302036155135</v>
      </c>
      <c r="L179" s="165"/>
    </row>
    <row r="180" spans="1:12" ht="20.25">
      <c r="A180" s="33" t="s">
        <v>214</v>
      </c>
      <c r="B180" s="34" t="s">
        <v>215</v>
      </c>
      <c r="C180" s="141">
        <f>SUM(C181:C185)</f>
        <v>131.597</v>
      </c>
      <c r="D180" s="67">
        <f>SUM(D181:D185)</f>
        <v>156.713</v>
      </c>
      <c r="E180" s="66">
        <f t="shared" si="8"/>
        <v>25.115999999999985</v>
      </c>
      <c r="F180" s="45">
        <f t="shared" si="9"/>
        <v>19.085541463711166</v>
      </c>
      <c r="G180" s="67"/>
      <c r="H180" s="67"/>
      <c r="I180" s="66"/>
      <c r="J180" s="45"/>
      <c r="L180" s="165"/>
    </row>
    <row r="181" spans="1:12" ht="15" customHeight="1" hidden="1">
      <c r="A181" s="73"/>
      <c r="B181" s="27"/>
      <c r="C181" s="141"/>
      <c r="D181" s="67"/>
      <c r="E181" s="113"/>
      <c r="F181" s="47"/>
      <c r="G181" s="67"/>
      <c r="H181" s="67"/>
      <c r="I181" s="113"/>
      <c r="J181" s="47"/>
      <c r="L181" s="165"/>
    </row>
    <row r="182" spans="1:12" ht="18.75">
      <c r="A182" s="14" t="s">
        <v>216</v>
      </c>
      <c r="B182" s="11" t="s">
        <v>119</v>
      </c>
      <c r="C182" s="144">
        <v>89.771</v>
      </c>
      <c r="D182" s="68">
        <v>93.817</v>
      </c>
      <c r="E182" s="113">
        <f t="shared" si="8"/>
        <v>4.045999999999992</v>
      </c>
      <c r="F182" s="47">
        <f t="shared" si="9"/>
        <v>4.50702342627351</v>
      </c>
      <c r="G182" s="68"/>
      <c r="H182" s="68"/>
      <c r="I182" s="113"/>
      <c r="J182" s="47"/>
      <c r="L182" s="165"/>
    </row>
    <row r="183" spans="1:12" ht="61.5" customHeight="1">
      <c r="A183" s="14" t="s">
        <v>272</v>
      </c>
      <c r="B183" s="11" t="s">
        <v>273</v>
      </c>
      <c r="C183" s="144">
        <v>1.417</v>
      </c>
      <c r="D183" s="68">
        <v>2.321</v>
      </c>
      <c r="E183" s="69">
        <f>SUM(D183-C183)</f>
        <v>0.9040000000000001</v>
      </c>
      <c r="F183" s="47"/>
      <c r="G183" s="68"/>
      <c r="H183" s="68"/>
      <c r="I183" s="113"/>
      <c r="J183" s="47"/>
      <c r="L183" s="165"/>
    </row>
    <row r="184" spans="1:12" ht="62.25" customHeight="1">
      <c r="A184" s="14" t="s">
        <v>217</v>
      </c>
      <c r="B184" s="40" t="s">
        <v>218</v>
      </c>
      <c r="C184" s="144">
        <v>40.409</v>
      </c>
      <c r="D184" s="68">
        <v>60.575</v>
      </c>
      <c r="E184" s="69">
        <f>SUM(D184-C184)</f>
        <v>20.166000000000004</v>
      </c>
      <c r="F184" s="52">
        <f>(E184/C184)*100</f>
        <v>49.90472419510506</v>
      </c>
      <c r="G184" s="68"/>
      <c r="H184" s="68"/>
      <c r="I184" s="69"/>
      <c r="J184" s="52"/>
      <c r="L184" s="165"/>
    </row>
    <row r="185" spans="1:12" ht="122.25" customHeight="1" thickBot="1">
      <c r="A185" s="20" t="s">
        <v>219</v>
      </c>
      <c r="B185" s="35" t="s">
        <v>220</v>
      </c>
      <c r="C185" s="147"/>
      <c r="D185" s="70"/>
      <c r="E185" s="114"/>
      <c r="F185" s="50"/>
      <c r="G185" s="70"/>
      <c r="H185" s="70"/>
      <c r="I185" s="115"/>
      <c r="J185" s="49"/>
      <c r="L185" s="165"/>
    </row>
    <row r="186" spans="1:12" ht="21" thickBot="1">
      <c r="A186" s="36"/>
      <c r="B186" s="37" t="s">
        <v>289</v>
      </c>
      <c r="C186" s="148">
        <f>C55+C57+C59+C73+C83+C128+C140+C146+C154+C159+C161+C168+C175+C178+C180</f>
        <v>322928.95200000005</v>
      </c>
      <c r="D186" s="71">
        <f>D55+D57+D59+D73+D83+D128+D140+D146+D154+D159+D161+D168+D175+D178+D180</f>
        <v>357410.9220000001</v>
      </c>
      <c r="E186" s="116">
        <f t="shared" si="8"/>
        <v>34481.97000000003</v>
      </c>
      <c r="F186" s="53">
        <f t="shared" si="9"/>
        <v>10.677881244912356</v>
      </c>
      <c r="G186" s="110">
        <f>G55+G57+G59+G73+G83+G128+G140+G146+G154+G159+G161+G168+G175+G178+G180+G173</f>
        <v>31877.374999999993</v>
      </c>
      <c r="H186" s="110">
        <f>H55+H57+H59+H73+H83+H128+H140+H146+H154+H159+H161+H168+H175+H178+H180+H173</f>
        <v>47162.029</v>
      </c>
      <c r="I186" s="116">
        <f>SUM(H186-G186)</f>
        <v>15284.65400000001</v>
      </c>
      <c r="J186" s="53">
        <f>(I186/G186)*100</f>
        <v>47.9482830691047</v>
      </c>
      <c r="L186" s="165"/>
    </row>
    <row r="187" spans="1:12" ht="21" thickBot="1">
      <c r="A187" s="38"/>
      <c r="B187" s="79" t="s">
        <v>221</v>
      </c>
      <c r="C187" s="149">
        <f>SUM(C188:C190)</f>
        <v>8616.62</v>
      </c>
      <c r="D187" s="107">
        <f>SUM(D188:D190)</f>
        <v>8214.426</v>
      </c>
      <c r="E187" s="116">
        <f t="shared" si="8"/>
        <v>-402.1940000000013</v>
      </c>
      <c r="F187" s="54">
        <f t="shared" si="9"/>
        <v>-4.667653906055986</v>
      </c>
      <c r="G187" s="107"/>
      <c r="H187" s="107"/>
      <c r="I187" s="116"/>
      <c r="J187" s="53"/>
      <c r="L187" s="165"/>
    </row>
    <row r="188" spans="1:12" ht="65.25" customHeight="1" thickBot="1">
      <c r="A188" s="23" t="s">
        <v>222</v>
      </c>
      <c r="B188" s="78" t="s">
        <v>236</v>
      </c>
      <c r="C188" s="150">
        <v>8616.62</v>
      </c>
      <c r="D188" s="72">
        <v>8214.426</v>
      </c>
      <c r="E188" s="113">
        <f t="shared" si="8"/>
        <v>-402.1940000000013</v>
      </c>
      <c r="F188" s="47">
        <f t="shared" si="9"/>
        <v>-4.667653906055986</v>
      </c>
      <c r="G188" s="72"/>
      <c r="H188" s="72"/>
      <c r="I188" s="113"/>
      <c r="J188" s="49"/>
      <c r="L188" s="165"/>
    </row>
    <row r="189" spans="1:12" ht="42.75" customHeight="1" hidden="1">
      <c r="A189" s="20" t="s">
        <v>281</v>
      </c>
      <c r="B189" s="74" t="s">
        <v>282</v>
      </c>
      <c r="C189" s="147"/>
      <c r="D189" s="70"/>
      <c r="E189" s="113"/>
      <c r="F189" s="47"/>
      <c r="G189" s="70"/>
      <c r="H189" s="70"/>
      <c r="I189" s="117"/>
      <c r="J189" s="100"/>
      <c r="L189" s="165"/>
    </row>
    <row r="190" spans="1:12" ht="42.75" customHeight="1" hidden="1" thickBot="1">
      <c r="A190" s="20" t="s">
        <v>283</v>
      </c>
      <c r="B190" s="74" t="s">
        <v>284</v>
      </c>
      <c r="C190" s="147"/>
      <c r="D190" s="70"/>
      <c r="E190" s="115"/>
      <c r="F190" s="49"/>
      <c r="G190" s="70"/>
      <c r="H190" s="70"/>
      <c r="I190" s="114"/>
      <c r="J190" s="49"/>
      <c r="L190" s="165"/>
    </row>
    <row r="191" spans="1:12" ht="25.5" customHeight="1" thickBot="1">
      <c r="A191" s="94"/>
      <c r="B191" s="95" t="s">
        <v>291</v>
      </c>
      <c r="C191" s="151">
        <f>C186+C187</f>
        <v>331545.57200000004</v>
      </c>
      <c r="D191" s="96">
        <f>D186+D187</f>
        <v>365625.34800000006</v>
      </c>
      <c r="E191" s="111">
        <f>SUM(D191-C191)</f>
        <v>34079.77600000001</v>
      </c>
      <c r="F191" s="88">
        <f>(E191/C191)*100</f>
        <v>10.279062330532348</v>
      </c>
      <c r="G191" s="96">
        <f>G186+G187</f>
        <v>31877.374999999993</v>
      </c>
      <c r="H191" s="96">
        <f>H186+H187</f>
        <v>47162.029</v>
      </c>
      <c r="I191" s="111">
        <f>SUM(H191-G191)</f>
        <v>15284.65400000001</v>
      </c>
      <c r="J191" s="89">
        <f>(I191/G191)*100</f>
        <v>47.9482830691047</v>
      </c>
      <c r="L191" s="165"/>
    </row>
    <row r="192" spans="1:12" ht="22.5" customHeight="1" thickBot="1">
      <c r="A192" s="86"/>
      <c r="B192" s="87" t="s">
        <v>290</v>
      </c>
      <c r="C192" s="152"/>
      <c r="D192" s="108"/>
      <c r="E192" s="121"/>
      <c r="F192" s="90"/>
      <c r="G192" s="111">
        <f>SUM(G193:G194)</f>
        <v>160.89100000000002</v>
      </c>
      <c r="H192" s="111">
        <f>SUM(H193:H194)</f>
        <v>-188.066</v>
      </c>
      <c r="I192" s="111">
        <f>SUM(H192-G192)</f>
        <v>-348.957</v>
      </c>
      <c r="J192" s="93">
        <f>(I192/G192)*100</f>
        <v>-216.8903170469448</v>
      </c>
      <c r="L192" s="165"/>
    </row>
    <row r="193" spans="1:12" ht="42.75" customHeight="1">
      <c r="A193" s="14" t="s">
        <v>224</v>
      </c>
      <c r="B193" s="75" t="s">
        <v>226</v>
      </c>
      <c r="C193" s="144"/>
      <c r="D193" s="68"/>
      <c r="E193" s="113"/>
      <c r="F193" s="91"/>
      <c r="G193" s="72">
        <v>264.314</v>
      </c>
      <c r="H193" s="72"/>
      <c r="I193" s="113">
        <f>SUM(H193-G193)</f>
        <v>-264.314</v>
      </c>
      <c r="J193" s="91">
        <f>(I193/G193)*100</f>
        <v>-100</v>
      </c>
      <c r="L193" s="165"/>
    </row>
    <row r="194" spans="1:12" ht="42.75" customHeight="1" thickBot="1">
      <c r="A194" s="20" t="s">
        <v>225</v>
      </c>
      <c r="B194" s="97" t="s">
        <v>227</v>
      </c>
      <c r="C194" s="147"/>
      <c r="D194" s="70"/>
      <c r="E194" s="114"/>
      <c r="F194" s="98"/>
      <c r="G194" s="70">
        <v>-103.423</v>
      </c>
      <c r="H194" s="70">
        <v>-188.066</v>
      </c>
      <c r="I194" s="114">
        <f>SUM(H194-G194)</f>
        <v>-84.643</v>
      </c>
      <c r="J194" s="92">
        <f>(I194/G194)*100</f>
        <v>81.8415632886302</v>
      </c>
      <c r="L194" s="165"/>
    </row>
    <row r="195" spans="1:12" ht="21" thickBot="1">
      <c r="A195" s="99"/>
      <c r="B195" s="87" t="s">
        <v>235</v>
      </c>
      <c r="C195" s="151">
        <f>C191+C192</f>
        <v>331545.57200000004</v>
      </c>
      <c r="D195" s="96">
        <f>D191+D192</f>
        <v>365625.34800000006</v>
      </c>
      <c r="E195" s="121">
        <f>SUM(D195-C195)</f>
        <v>34079.77600000001</v>
      </c>
      <c r="F195" s="90">
        <f>(E195/C195)*100</f>
        <v>10.279062330532348</v>
      </c>
      <c r="G195" s="96">
        <f>G191+G192</f>
        <v>32038.265999999992</v>
      </c>
      <c r="H195" s="96">
        <f>H191+H192</f>
        <v>46973.963</v>
      </c>
      <c r="I195" s="116">
        <f>SUM(H195-G195)</f>
        <v>14935.697000000011</v>
      </c>
      <c r="J195" s="126">
        <f>(I195/G195)*100</f>
        <v>46.61830637151216</v>
      </c>
      <c r="L195" s="165"/>
    </row>
    <row r="196" spans="1:10" ht="28.5" customHeight="1">
      <c r="A196" s="174"/>
      <c r="B196" s="175"/>
      <c r="C196" s="175"/>
      <c r="D196" s="175"/>
      <c r="E196" s="175"/>
      <c r="F196" s="175"/>
      <c r="G196" s="175"/>
      <c r="H196" s="175"/>
      <c r="I196" s="175"/>
      <c r="J196" s="175"/>
    </row>
    <row r="197" spans="1:10" ht="87" customHeight="1">
      <c r="A197" s="168"/>
      <c r="B197" s="169"/>
      <c r="C197" s="169"/>
      <c r="D197" s="169"/>
      <c r="E197" s="169"/>
      <c r="F197" s="169"/>
      <c r="G197" s="169"/>
      <c r="H197" s="169"/>
      <c r="I197" s="169"/>
      <c r="J197" s="170"/>
    </row>
    <row r="198" spans="1:10" ht="47.25" customHeight="1">
      <c r="A198" s="123"/>
      <c r="B198" s="124"/>
      <c r="C198" s="153"/>
      <c r="D198" s="123"/>
      <c r="E198" s="123"/>
      <c r="F198" s="166"/>
      <c r="G198" s="167"/>
      <c r="H198" s="167"/>
      <c r="I198" s="167"/>
      <c r="J198" s="167"/>
    </row>
    <row r="199" spans="1:10" ht="15">
      <c r="A199" s="125"/>
      <c r="B199" s="125"/>
      <c r="C199" s="154"/>
      <c r="D199" s="125"/>
      <c r="E199" s="125"/>
      <c r="F199" s="125"/>
      <c r="G199" s="125"/>
      <c r="H199" s="125"/>
      <c r="I199" s="125"/>
      <c r="J199" s="125"/>
    </row>
  </sheetData>
  <sheetProtection/>
  <mergeCells count="15">
    <mergeCell ref="I6:J6"/>
    <mergeCell ref="E6:F6"/>
    <mergeCell ref="A2:J2"/>
    <mergeCell ref="A5:A7"/>
    <mergeCell ref="B5:B7"/>
    <mergeCell ref="C5:F5"/>
    <mergeCell ref="G5:J5"/>
    <mergeCell ref="D6:D7"/>
    <mergeCell ref="C6:C7"/>
    <mergeCell ref="F198:J198"/>
    <mergeCell ref="A197:J197"/>
    <mergeCell ref="A9:J9"/>
    <mergeCell ref="A196:J196"/>
    <mergeCell ref="A53:J53"/>
    <mergeCell ref="A87:A88"/>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2013-04-25T05:44:30Z</cp:lastPrinted>
  <dcterms:created xsi:type="dcterms:W3CDTF">2001-02-08T10:51:36Z</dcterms:created>
  <dcterms:modified xsi:type="dcterms:W3CDTF">2013-04-25T06:27:53Z</dcterms:modified>
  <cp:category/>
  <cp:version/>
  <cp:contentType/>
  <cp:contentStatus/>
</cp:coreProperties>
</file>