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'укр'!$A$5:$E$103</definedName>
    <definedName name="Z_038594F5_3A1E_4466_87E0_930B4397A4A3_.wvu.FilterData" localSheetId="0" hidden="1">'укр'!$A$5:$E$103</definedName>
    <definedName name="Z_04ACB588_E2F7_4C72_90EE_C1D7F57E0343_.wvu.FilterData" localSheetId="1" hidden="1">'рус'!$A$3:$J$96</definedName>
    <definedName name="Z_04ACB588_E2F7_4C72_90EE_C1D7F57E0343_.wvu.FilterData" localSheetId="0" hidden="1">'укр'!$A$5:$E$103</definedName>
    <definedName name="Z_0AB4131A_8BED_4BFC_A370_C1BC1C9D4C7C_.wvu.FilterData" localSheetId="0" hidden="1">'укр'!$A$5:$E$103</definedName>
    <definedName name="Z_1046EEE3_1562_4020_8D2B_824F51BD9219_.wvu.FilterData" localSheetId="1" hidden="1">'рус'!$A$3:$J$96</definedName>
    <definedName name="Z_1054A86F_0A27_49A1_9D7E_76FC64889737_.wvu.FilterData" localSheetId="0" hidden="1">'укр'!$A$5:$E$96</definedName>
    <definedName name="Z_1118C1DB_0416_47C1_A822_3E69CF54CCB3_.wvu.FilterData" localSheetId="0" hidden="1">'укр'!$A$5:$E$96</definedName>
    <definedName name="Z_14E2FFCA_D671_4AE0_9720_924EC0E297E1_.wvu.FilterData" localSheetId="0" hidden="1">'укр'!$A$5:$E$103</definedName>
    <definedName name="Z_189173DB_1C08_41EC_B262_A80BE037DBBD_.wvu.FilterData" localSheetId="1" hidden="1">'рус'!$A$3:$J$96</definedName>
    <definedName name="Z_189173DB_1C08_41EC_B262_A80BE037DBBD_.wvu.FilterData" localSheetId="0" hidden="1">'укр'!$A$5:$E$103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'укр'!$A$5:$E$103</definedName>
    <definedName name="Z_231C1CD9_D5BC_43F0_874C_628A321B7F6D_.wvu.FilterData" localSheetId="1" hidden="1">'рус'!$A$3:$J$96</definedName>
    <definedName name="Z_231C1CD9_D5BC_43F0_874C_628A321B7F6D_.wvu.FilterData" localSheetId="0" hidden="1">'укр'!$A$5:$E$103</definedName>
    <definedName name="Z_24240EEA_952B_4B02_AFBB_C5493EA03E7A_.wvu.FilterData" localSheetId="0" hidden="1">'укр'!$A$5:$E$103</definedName>
    <definedName name="Z_27F388CE_0524_43E5_9E25_7EEC8B6CD1B4_.wvu.FilterData" localSheetId="0" hidden="1">'укр'!$A$5:$E$96</definedName>
    <definedName name="Z_2F5B87D5_B1C8_4334_8E8E_F8E4AFB40214_.wvu.FilterData" localSheetId="0" hidden="1">'укр'!$A$5:$E$103</definedName>
    <definedName name="Z_31E1E041_6EB2_49AB_9672_6CA3F8ECA11B_.wvu.FilterData" localSheetId="0" hidden="1">'укр'!$A$5:$E$103</definedName>
    <definedName name="Z_36731AF8_F9D5_4860_88D6_AB8163BD0902_.wvu.FilterData" localSheetId="1" hidden="1">'рус'!$A$3:$J$96</definedName>
    <definedName name="Z_36731AF8_F9D5_4860_88D6_AB8163BD0902_.wvu.FilterData" localSheetId="0" hidden="1">'укр'!$A$5:$E$103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'укр'!$A$5:$E$103</definedName>
    <definedName name="Z_3A145DEE_F66F_4ADC_8CE5_38BF43BF697E_.wvu.FilterData" localSheetId="0" hidden="1">'укр'!$A$5:$E$103</definedName>
    <definedName name="Z_3A49E416_3AA8_4986_AB45_94FBE85FFCCE_.wvu.FilterData" localSheetId="0" hidden="1">'укр'!$A$5:$E$103</definedName>
    <definedName name="Z_3A5F962A_5CEC_470D_8281_3517D868C4CA_.wvu.FilterData" localSheetId="1" hidden="1">'рус'!$A$3:$J$96</definedName>
    <definedName name="Z_3A5F962A_5CEC_470D_8281_3517D868C4CA_.wvu.FilterData" localSheetId="0" hidden="1">'укр'!$A$5:$E$103</definedName>
    <definedName name="Z_3ABA87E8_DFA0_45BE_BA5D_FCDF1374FB92_.wvu.FilterData" localSheetId="0" hidden="1">'укр'!$A$5:$E$103</definedName>
    <definedName name="Z_3B0E0D1F_0965_4C8F_9DE1_C4965E5513FF_.wvu.FilterData" localSheetId="1" hidden="1">'рус'!$A$3:$J$96</definedName>
    <definedName name="Z_3B0E0D1F_0965_4C8F_9DE1_C4965E5513FF_.wvu.FilterData" localSheetId="0" hidden="1">'укр'!$A$5:$E$103</definedName>
    <definedName name="Z_3B0E0D1F_0965_4C8F_9DE1_C4965E5513FF_.wvu.PrintArea" localSheetId="0" hidden="1">'укр'!$A$1:$E$96</definedName>
    <definedName name="Z_3DE70603_A759_4A69_B4A6_A5BF364011E4_.wvu.FilterData" localSheetId="0" hidden="1">'укр'!$A$5:$E$96</definedName>
    <definedName name="Z_4260F083_649D_4241_ADC9_F602D674C2A9_.wvu.FilterData" localSheetId="0" hidden="1">'укр'!$A$5:$E$103</definedName>
    <definedName name="Z_49628C96_C195_416C_8FF0_14DD43C23211_.wvu.FilterData" localSheetId="1" hidden="1">'рус'!$A$3:$J$96</definedName>
    <definedName name="Z_49628C96_C195_416C_8FF0_14DD43C23211_.wvu.FilterData" localSheetId="0" hidden="1">'укр'!$A$5:$E$103</definedName>
    <definedName name="Z_4CD494E0_A5E8_4389_B231_32C134BAAFE3_.wvu.FilterData" localSheetId="1" hidden="1">'рус'!$A$3:$J$96</definedName>
    <definedName name="Z_4CD494E0_A5E8_4389_B231_32C134BAAFE3_.wvu.FilterData" localSheetId="0" hidden="1">'укр'!$A$5:$E$96</definedName>
    <definedName name="Z_4F73FC08_4ACE_4F60_8CCD_8CB6CCF71C74_.wvu.FilterData" localSheetId="0" hidden="1">'укр'!$A$5:$E$96</definedName>
    <definedName name="Z_56B4A1C2_395D_4010_A1C6_9F3C8E029DBB_.wvu.FilterData" localSheetId="0" hidden="1">'укр'!$A$5:$E$103</definedName>
    <definedName name="Z_58053810_807D_4B5B_A58D_D2B31B4E7C2D_.wvu.FilterData" localSheetId="0" hidden="1">'укр'!$A$5:$E$103</definedName>
    <definedName name="Z_5B2F650E_2E7F_499C_A39D_E18F5B23E14B_.wvu.FilterData" localSheetId="1" hidden="1">'рус'!$A$3:$J$96</definedName>
    <definedName name="Z_5B2F650E_2E7F_499C_A39D_E18F5B23E14B_.wvu.FilterData" localSheetId="0" hidden="1">'укр'!$A$5:$E$103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'укр'!$A$5:$E$96</definedName>
    <definedName name="Z_617CC03B_61AA_4EAA_90A8_4FFD22DB74E3_.wvu.FilterData" localSheetId="0" hidden="1">'укр'!$A$5:$E$96</definedName>
    <definedName name="Z_6631C4E3_E3DE_4FDA_8360_88DA555E1CDC_.wvu.FilterData" localSheetId="1" hidden="1">'рус'!$A$3:$J$96</definedName>
    <definedName name="Z_6631C4E3_E3DE_4FDA_8360_88DA555E1CDC_.wvu.FilterData" localSheetId="0" hidden="1">'укр'!$A$5:$E$103</definedName>
    <definedName name="Z_672E82EF_B617_4568_88A0_B0D5C24A9181_.wvu.FilterData" localSheetId="0" hidden="1">'укр'!$A$5:$E$96</definedName>
    <definedName name="Z_6AB5C0CF_6D37_49DD_A080_F363300B9A21_.wvu.FilterData" localSheetId="0" hidden="1">'укр'!$A$5:$E$103</definedName>
    <definedName name="Z_6D745CBB_D96C_4096_B121_CE1FF649F302_.wvu.FilterData" localSheetId="0" hidden="1">'укр'!$A$5:$E$103</definedName>
    <definedName name="Z_72A9030B_9E1B_4FF0_81DC_13BA92CF6228_.wvu.FilterData" localSheetId="0" hidden="1">'укр'!$A$5:$E$103</definedName>
    <definedName name="Z_77FC4776_5A4A_492C_991A_5A42D696A663_.wvu.FilterData" localSheetId="0" hidden="1">'укр'!$A$5:$E$103</definedName>
    <definedName name="Z_79E0FD67_78FE_4620_A1A7_B5C455565654_.wvu.FilterData" localSheetId="0" hidden="1">'укр'!$A$5:$E$96</definedName>
    <definedName name="Z_7A2D2F3B_26CD_48A2_8B6D_B3D753A79F96_.wvu.FilterData" localSheetId="0" hidden="1">'укр'!$A$5:$E$103</definedName>
    <definedName name="Z_83D0CCFC_E5EE_4571_B75B_A5A7C3C26172_.wvu.FilterData" localSheetId="1" hidden="1">'рус'!$A$3:$J$96</definedName>
    <definedName name="Z_860B5D47_55B6_4427_A078_1CB8B2FAE17D_.wvu.FilterData" localSheetId="0" hidden="1">'укр'!$A$5:$E$103</definedName>
    <definedName name="Z_8857BE6F_1159_4631_824E_129574F12620_.wvu.FilterData" localSheetId="0" hidden="1">'укр'!$A$5:$E$103</definedName>
    <definedName name="Z_88C6652C_1959_4D9F_BDAD_4D2FA65820E4_.wvu.FilterData" localSheetId="0" hidden="1">'укр'!$A$5:$E$96</definedName>
    <definedName name="Z_8EE5D67B_4CA5_40A5_A922_CD0FEE1CC0D1_.wvu.FilterData" localSheetId="0" hidden="1">'укр'!$A$5:$E$96</definedName>
    <definedName name="Z_92468FDD_7676_4795_A2D9_8E5434E4AB31_.wvu.FilterData" localSheetId="0" hidden="1">'укр'!$A$5:$E$103</definedName>
    <definedName name="Z_92A40B77_47CD_4A0B_8F89_AFE0C743889E_.wvu.FilterData" localSheetId="1" hidden="1">'рус'!$A$3:$J$96</definedName>
    <definedName name="Z_92A40B77_47CD_4A0B_8F89_AFE0C743889E_.wvu.FilterData" localSheetId="0" hidden="1">'укр'!$A$5:$E$103</definedName>
    <definedName name="Z_94E5261F_BBF3_44CC_BB96_6EE4FAC48D5E_.wvu.FilterData" localSheetId="1" hidden="1">'рус'!$A$3:$J$96</definedName>
    <definedName name="Z_94E5261F_BBF3_44CC_BB96_6EE4FAC48D5E_.wvu.FilterData" localSheetId="0" hidden="1">'укр'!$A$5:$E$103</definedName>
    <definedName name="Z_953B18A3_7880_4D59_A872_08E27F97AEDC_.wvu.FilterData" localSheetId="1" hidden="1">'рус'!$A$3:$J$96</definedName>
    <definedName name="Z_953B18A3_7880_4D59_A872_08E27F97AEDC_.wvu.FilterData" localSheetId="0" hidden="1">'укр'!$A$5:$E$103</definedName>
    <definedName name="Z_9542A732_7BAE_4D86_8B0C_6CBC664DFB2D_.wvu.FilterData" localSheetId="0" hidden="1">'укр'!$A$5:$E$103</definedName>
    <definedName name="Z_9D5D15BE_E2B4_44B5_A5D0_05A08270DBA1_.wvu.FilterData" localSheetId="0" hidden="1">'укр'!$A$5:$E$103</definedName>
    <definedName name="Z_9E428FD8_4A7F_4695_B619_6CD4A85A7CD9_.wvu.FilterData" localSheetId="0" hidden="1">'укр'!$A$5:$E$96</definedName>
    <definedName name="Z_A21BB4AE_7FB6_49BB_85BC_1600F65A62D2_.wvu.FilterData" localSheetId="0" hidden="1">'укр'!$A$5:$E$103</definedName>
    <definedName name="Z_A23B07BB_1FEC_4306_A46F_8F9A4FE193BD_.wvu.FilterData" localSheetId="0" hidden="1">'укр'!$A$5:$E$103</definedName>
    <definedName name="Z_AAAA0F5F_2E9C_413A_BD72_AFD2ADFCEDB4_.wvu.FilterData" localSheetId="0" hidden="1">'укр'!$A$5:$E$103</definedName>
    <definedName name="Z_AAD35164_C16D_4344_AB49_3EDD3EB5143B_.wvu.FilterData" localSheetId="1" hidden="1">'рус'!$A$3:$J$96</definedName>
    <definedName name="Z_AAD35164_C16D_4344_AB49_3EDD3EB5143B_.wvu.FilterData" localSheetId="0" hidden="1">'укр'!$A$5:$E$103</definedName>
    <definedName name="Z_AEC69989_00B3_4B51_A235_9E8FB70E6A77_.wvu.FilterData" localSheetId="1" hidden="1">'рус'!$A$3:$J$96</definedName>
    <definedName name="Z_AEC69989_00B3_4B51_A235_9E8FB70E6A77_.wvu.FilterData" localSheetId="0" hidden="1">'укр'!$A$5:$E$103</definedName>
    <definedName name="Z_B005A4D0_4D83_4519_8DC2_94F47F9339DB_.wvu.FilterData" localSheetId="0" hidden="1">'укр'!$A$5:$E$103</definedName>
    <definedName name="Z_B08FA7B5_FA00_4EB0_B751_2EE1CEA2622C_.wvu.FilterData" localSheetId="0" hidden="1">'укр'!$A$5:$E$103</definedName>
    <definedName name="Z_B5DCA8C4_90CB_47E9_ACBC_F1CF8FAB4C6F_.wvu.FilterData" localSheetId="1" hidden="1">'рус'!$A$3:$J$96</definedName>
    <definedName name="Z_B5DCA8C4_90CB_47E9_ACBC_F1CF8FAB4C6F_.wvu.FilterData" localSheetId="0" hidden="1">'укр'!$A$5:$E$103</definedName>
    <definedName name="Z_B6AA2B40_3CC2_41A0_9585_B2CF71A6FBEA_.wvu.FilterData" localSheetId="0" hidden="1">'укр'!$A$5:$E$96</definedName>
    <definedName name="Z_BD696675_756F_4C65_9FBC_AF64F1E4ED1A_.wvu.FilterData" localSheetId="0" hidden="1">'укр'!$A$5:$E$103</definedName>
    <definedName name="Z_BF88407D_B535_4517_A33E_4B66B4BE59F2_.wvu.FilterData" localSheetId="0" hidden="1">'укр'!$A$5:$E$96</definedName>
    <definedName name="Z_C412732E_09B2_4FD4_A85C_B91F17699E15_.wvu.FilterData" localSheetId="0" hidden="1">'укр'!$A$5:$E$96</definedName>
    <definedName name="Z_CCB6C31A_E2C2_467C_B0EF_22068EE5B7E6_.wvu.FilterData" localSheetId="0" hidden="1">'укр'!$A$5:$E$103</definedName>
    <definedName name="Z_CE15792D_2AC4_4621_BB4C_2DACB89F6B4A_.wvu.FilterData" localSheetId="1" hidden="1">'рус'!$A$3:$J$96</definedName>
    <definedName name="Z_CE15792D_2AC4_4621_BB4C_2DACB89F6B4A_.wvu.FilterData" localSheetId="0" hidden="1">'укр'!$A$5:$E$103</definedName>
    <definedName name="Z_D01BA3E2_1B63_4248_8EFD_100CF5589BA7_.wvu.FilterData" localSheetId="1" hidden="1">'рус'!$A$3:$J$96</definedName>
    <definedName name="Z_D01BA3E2_1B63_4248_8EFD_100CF5589BA7_.wvu.FilterData" localSheetId="0" hidden="1">'укр'!$A$5:$E$103</definedName>
    <definedName name="Z_D266BC48_5515_4A75_9DB6_3A407AEB8B33_.wvu.FilterData" localSheetId="0" hidden="1">'укр'!$A$5:$E$96</definedName>
    <definedName name="Z_D456CF22_C4A3_47CC_9796_39031F9CB851_.wvu.FilterData" localSheetId="1" hidden="1">'рус'!$A$3:$J$96</definedName>
    <definedName name="Z_D456CF22_C4A3_47CC_9796_39031F9CB851_.wvu.FilterData" localSheetId="0" hidden="1">'укр'!$A$5:$E$103</definedName>
    <definedName name="Z_DD69DD97_1E5C_4687_BB7A_6E54A3A2851D_.wvu.FilterData" localSheetId="0" hidden="1">'укр'!$A$5:$E$96</definedName>
    <definedName name="Z_E4FF1B84_BAD0_4D46_AF38_DB987925F5A6_.wvu.FilterData" localSheetId="1" hidden="1">'рус'!$A$3:$J$96</definedName>
    <definedName name="Z_E4FF1B84_BAD0_4D46_AF38_DB987925F5A6_.wvu.FilterData" localSheetId="0" hidden="1">'укр'!$A$5:$E$103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'укр'!$A$5:$E$103</definedName>
    <definedName name="Z_EB5B9A69_6A4F_4702_9DFE_BE1D5AFCE0D9_.wvu.FilterData" localSheetId="0" hidden="1">'укр'!$A$5:$E$103</definedName>
    <definedName name="Z_EDF91F7F_6349_440C_99E3_AA497F3CC267_.wvu.FilterData" localSheetId="1" hidden="1">'рус'!$A$3:$J$96</definedName>
    <definedName name="Z_EDF91F7F_6349_440C_99E3_AA497F3CC267_.wvu.FilterData" localSheetId="0" hidden="1">'укр'!$A$5:$E$103</definedName>
    <definedName name="Z_EDF91F7F_6349_440C_99E3_AA497F3CC267_.wvu.PrintTitles" localSheetId="0" hidden="1">'укр'!$3:$4</definedName>
    <definedName name="Z_F0F0F2F2_6B0B_46F3_97EF_06EC5C7DBFC2_.wvu.FilterData" localSheetId="0" hidden="1">'укр'!$A$5:$E$103</definedName>
    <definedName name="Z_F15E7566_8CB0_4515_9629_F7A98DF0487A_.wvu.FilterData" localSheetId="0" hidden="1">'укр'!$A$5:$E$103</definedName>
    <definedName name="Z_F91456B9_4E53_4C5A_B738_AE85B41E256C_.wvu.FilterData" localSheetId="0" hidden="1">'укр'!$A$5:$E$96</definedName>
    <definedName name="Z_F9194F6B_BA54_43F5_8AA8_2451A733CA6A_.wvu.FilterData" localSheetId="1" hidden="1">'рус'!$A$3:$J$96</definedName>
    <definedName name="Z_F9194F6B_BA54_43F5_8AA8_2451A733CA6A_.wvu.FilterData" localSheetId="0" hidden="1">'укр'!$A$5:$E$103</definedName>
    <definedName name="Z_FD17B27C_8FA4_4E5D_90EA_328F49D3A840_.wvu.FilterData" localSheetId="1" hidden="1">'рус'!$A$3:$J$96</definedName>
    <definedName name="Z_FD17B27C_8FA4_4E5D_90EA_328F49D3A840_.wvu.FilterData" localSheetId="0" hidden="1">'укр'!$A$5:$E$103</definedName>
  </definedNames>
  <calcPr fullCalcOnLoad="1"/>
</workbook>
</file>

<file path=xl/sharedStrings.xml><?xml version="1.0" encoding="utf-8"?>
<sst xmlns="http://schemas.openxmlformats.org/spreadsheetml/2006/main" count="194" uniqueCount="79">
  <si>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</si>
  <si>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</si>
  <si>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</si>
  <si>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</si>
  <si>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</si>
  <si>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</si>
  <si>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</si>
  <si>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</si>
  <si>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</si>
  <si>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</si>
  <si>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</si>
  <si>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</si>
  <si>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</si>
  <si>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</si>
  <si>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</si>
  <si>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</si>
  <si>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</si>
  <si>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</si>
  <si>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</si>
  <si>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</si>
  <si>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</si>
  <si>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</si>
  <si>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</si>
  <si>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</si>
  <si>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</si>
  <si>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</si>
  <si>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</si>
  <si>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</si>
  <si>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</si>
  <si>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</si>
  <si>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</si>
  <si>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</si>
  <si>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</si>
  <si>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</si>
  <si>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</si>
  <si>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</si>
  <si>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</si>
  <si>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</si>
  <si>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</si>
  <si>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</si>
  <si>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</si>
  <si>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</si>
  <si>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</si>
  <si>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</si>
  <si>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</si>
  <si>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</si>
  <si>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</si>
  <si>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</si>
  <si>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</si>
  <si>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</si>
  <si>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</si>
  <si>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</si>
  <si>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</si>
  <si>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</si>
  <si>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</si>
  <si>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</si>
  <si>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</si>
  <si>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</si>
  <si>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</si>
  <si>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</si>
  <si>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</si>
  <si>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</si>
  <si>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</si>
  <si>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</si>
  <si>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</si>
  <si>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</si>
  <si>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</si>
  <si>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</si>
  <si>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</si>
  <si>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січень-листопад, з урахуванням змін тис. грн.</t>
  </si>
  <si>
    <t xml:space="preserve">План на январь-ноябрь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</si>
  <si>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17 листопада,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</si>
  <si>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17 ноября, </t>
    </r>
    <r>
      <rPr>
        <sz val="11"/>
        <rFont val="Times New Roman"/>
        <family val="1"/>
      </rPr>
      <t>тыс. грн.</t>
    </r>
  </si>
  <si>
    <t>Поточні  видатки</t>
  </si>
  <si>
    <t xml:space="preserve">Заходи з енергозбереження,  інші послуги з економічної діяльності </t>
  </si>
  <si>
    <t>Мероприятия по энергосбережению, другие услуги экономической деятельности</t>
  </si>
  <si>
    <t>Текущие расходы</t>
  </si>
  <si>
    <t>Інші субвенції - субвенції обласному бюджету</t>
  </si>
  <si>
    <t>Другие субвенции- субвенции обласному бюджету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</si>
</sst>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wrapText="1"/>
    </xf>
    <xf numFmtId="181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0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0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0" fontId="1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180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1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0" fontId="18" fillId="0" borderId="10" xfId="0" applyNumberFormat="1" applyFont="1" applyFill="1" applyBorder="1" applyAlignment="1">
      <alignment horizontal="right" wrapText="1"/>
    </xf>
    <xf numFmtId="180" fontId="13" fillId="0" borderId="10" xfId="0" applyNumberFormat="1" applyFont="1" applyFill="1" applyBorder="1" applyAlignment="1">
      <alignment horizontal="right" wrapText="1"/>
    </xf>
    <xf numFmtId="180" fontId="19" fillId="0" borderId="10" xfId="0" applyNumberFormat="1" applyFont="1" applyFill="1" applyBorder="1" applyAlignment="1">
      <alignment horizontal="right" wrapText="1"/>
    </xf>
    <xf numFmtId="180" fontId="9" fillId="0" borderId="10" xfId="0" applyNumberFormat="1" applyFont="1" applyFill="1" applyBorder="1" applyAlignment="1">
      <alignment horizontal="right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1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18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0" fontId="19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0" fontId="7" fillId="33" borderId="10" xfId="0" applyNumberFormat="1" applyFont="1" applyFill="1" applyBorder="1" applyAlignment="1">
      <alignment horizontal="right" wrapText="1"/>
    </xf>
    <xf numFmtId="180" fontId="18" fillId="33" borderId="10" xfId="0" applyNumberFormat="1" applyFont="1" applyFill="1" applyBorder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="110" zoomScaleNormal="110" zoomScalePageLayoutView="0" workbookViewId="0" topLeftCell="A64">
      <selection activeCell="D85" sqref="D85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5" customWidth="1"/>
    <col min="4" max="4" width="17.8515625" style="35" customWidth="1"/>
    <col min="5" max="5" width="14.57421875" style="35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0" t="s">
        <v>67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39"/>
    </row>
    <row r="3" spans="1:5" s="1" customFormat="1" ht="54.75" customHeight="1">
      <c r="A3" s="81"/>
      <c r="B3" s="82" t="s">
        <v>33</v>
      </c>
      <c r="C3" s="82" t="s">
        <v>69</v>
      </c>
      <c r="D3" s="84" t="s">
        <v>71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1126203.684</v>
      </c>
      <c r="C5" s="11">
        <f>C6+C13</f>
        <v>1030756.415</v>
      </c>
      <c r="D5" s="11">
        <f>D6+D13</f>
        <v>911275.64</v>
      </c>
      <c r="E5" s="12">
        <f>SUM(D5)/C5*100</f>
        <v>88.40843740953093</v>
      </c>
    </row>
    <row r="6" spans="1:5" s="8" customFormat="1" ht="16.5" customHeight="1">
      <c r="A6" s="22" t="s">
        <v>31</v>
      </c>
      <c r="B6" s="17">
        <v>1025483.463</v>
      </c>
      <c r="C6" s="17">
        <v>930604.006</v>
      </c>
      <c r="D6" s="46">
        <f>836072.595+683.375</f>
        <v>836755.97</v>
      </c>
      <c r="E6" s="13">
        <f aca="true" t="shared" si="0" ref="E6:E72">SUM(D6)/C6*100</f>
        <v>89.91536299060375</v>
      </c>
    </row>
    <row r="7" spans="1:5" s="3" customFormat="1" ht="14.25" customHeight="1">
      <c r="A7" s="6" t="s">
        <v>1</v>
      </c>
      <c r="B7" s="5">
        <v>658763.806</v>
      </c>
      <c r="C7" s="5">
        <v>603742.367</v>
      </c>
      <c r="D7" s="5">
        <v>550916.927</v>
      </c>
      <c r="E7" s="13">
        <f t="shared" si="0"/>
        <v>91.25033410153243</v>
      </c>
    </row>
    <row r="8" spans="1:5" s="3" customFormat="1" ht="15">
      <c r="A8" s="6" t="s">
        <v>26</v>
      </c>
      <c r="B8" s="5">
        <v>145790.687</v>
      </c>
      <c r="C8" s="5">
        <v>133581.661</v>
      </c>
      <c r="D8" s="5">
        <v>122473.188</v>
      </c>
      <c r="E8" s="13">
        <f t="shared" si="0"/>
        <v>91.68413319849347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f>184.054+0.28</f>
        <v>184.334</v>
      </c>
      <c r="E9" s="13">
        <f t="shared" si="0"/>
        <v>98.19154206329335</v>
      </c>
    </row>
    <row r="10" spans="1:5" s="3" customFormat="1" ht="15">
      <c r="A10" s="6" t="s">
        <v>5</v>
      </c>
      <c r="B10" s="5">
        <v>56662.124</v>
      </c>
      <c r="C10" s="5">
        <v>48285.695</v>
      </c>
      <c r="D10" s="5">
        <f>41225.623+79.18</f>
        <v>41304.803</v>
      </c>
      <c r="E10" s="13">
        <f t="shared" si="0"/>
        <v>85.5425255865117</v>
      </c>
    </row>
    <row r="11" spans="1:5" s="3" customFormat="1" ht="15">
      <c r="A11" s="6" t="s">
        <v>28</v>
      </c>
      <c r="B11" s="5">
        <v>88069.465</v>
      </c>
      <c r="C11" s="5">
        <v>72642.803</v>
      </c>
      <c r="D11" s="5">
        <f>59660.549+81.165</f>
        <v>59741.714</v>
      </c>
      <c r="E11" s="13">
        <f t="shared" si="0"/>
        <v>82.24037555379023</v>
      </c>
    </row>
    <row r="12" spans="1:5" s="51" customFormat="1" ht="15">
      <c r="A12" s="28" t="s">
        <v>13</v>
      </c>
      <c r="B12" s="45">
        <f>SUM(B6)-B7-B8-B9-B10-B11</f>
        <v>76009.652</v>
      </c>
      <c r="C12" s="45">
        <f>SUM(C6)-C7-C8-C9-C10-C11</f>
        <v>72163.75100000009</v>
      </c>
      <c r="D12" s="45">
        <f>SUM(D6)-D7-D8-D9-D10-D11</f>
        <v>62135.00399999995</v>
      </c>
      <c r="E12" s="52">
        <f t="shared" si="0"/>
        <v>86.10279141393283</v>
      </c>
    </row>
    <row r="13" spans="1:5" s="3" customFormat="1" ht="15">
      <c r="A13" s="22" t="s">
        <v>14</v>
      </c>
      <c r="B13" s="17">
        <v>100720.221</v>
      </c>
      <c r="C13" s="17">
        <v>100152.409</v>
      </c>
      <c r="D13" s="17">
        <f>72521.742+1997.928</f>
        <v>74519.67</v>
      </c>
      <c r="E13" s="13">
        <f t="shared" si="0"/>
        <v>74.40626815077408</v>
      </c>
    </row>
    <row r="14" spans="1:5" s="2" customFormat="1" ht="14.25">
      <c r="A14" s="10" t="s">
        <v>6</v>
      </c>
      <c r="B14" s="11">
        <f>B15+B22</f>
        <v>544263.477</v>
      </c>
      <c r="C14" s="11">
        <f>C15+C22</f>
        <v>501308.551</v>
      </c>
      <c r="D14" s="11">
        <f>D15+D22</f>
        <v>461956.90200000006</v>
      </c>
      <c r="E14" s="12">
        <f t="shared" si="0"/>
        <v>92.15021389092564</v>
      </c>
    </row>
    <row r="15" spans="1:5" s="8" customFormat="1" ht="15">
      <c r="A15" s="22" t="s">
        <v>30</v>
      </c>
      <c r="B15" s="17">
        <f>481732.436+29819.268</f>
        <v>511551.70399999997</v>
      </c>
      <c r="C15" s="17">
        <f>441204.635+27392.143</f>
        <v>468596.778</v>
      </c>
      <c r="D15" s="17">
        <f>406220.526+1166.155+26698.375</f>
        <v>434085.05600000004</v>
      </c>
      <c r="E15" s="13">
        <f t="shared" si="0"/>
        <v>92.63509191264649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1" customFormat="1" ht="15">
      <c r="A21" s="28" t="s">
        <v>13</v>
      </c>
      <c r="B21" s="45">
        <f>SUM(B15)-B16-B17-B18-B19-B20</f>
        <v>511551.70399999997</v>
      </c>
      <c r="C21" s="45">
        <f>SUM(C15)-C16-C17-C18-C19-C20</f>
        <v>468596.778</v>
      </c>
      <c r="D21" s="45">
        <f>SUM(D15)-D16-D17-D18-D19-D20</f>
        <v>434085.05600000004</v>
      </c>
      <c r="E21" s="52">
        <f t="shared" si="0"/>
        <v>92.63509191264649</v>
      </c>
    </row>
    <row r="22" spans="1:5" s="3" customFormat="1" ht="15">
      <c r="A22" s="22" t="s">
        <v>14</v>
      </c>
      <c r="B22" s="17">
        <f>29824.321+2887.452</f>
        <v>32711.773</v>
      </c>
      <c r="C22" s="17">
        <v>32711.773</v>
      </c>
      <c r="D22" s="17">
        <v>27871.846</v>
      </c>
      <c r="E22" s="13">
        <f t="shared" si="0"/>
        <v>85.20432689478494</v>
      </c>
    </row>
    <row r="23" spans="1:5" s="2" customFormat="1" ht="24" customHeight="1">
      <c r="A23" s="10" t="s">
        <v>25</v>
      </c>
      <c r="B23" s="11">
        <f>B24+B34</f>
        <v>1055397.595</v>
      </c>
      <c r="C23" s="11">
        <f>C24+C34</f>
        <v>997317.942</v>
      </c>
      <c r="D23" s="11">
        <f>D24+D34</f>
        <v>961085.29</v>
      </c>
      <c r="E23" s="12">
        <f t="shared" si="0"/>
        <v>96.36699085876869</v>
      </c>
    </row>
    <row r="24" spans="1:6" s="8" customFormat="1" ht="15">
      <c r="A24" s="22" t="s">
        <v>30</v>
      </c>
      <c r="B24" s="46">
        <v>1049048.705</v>
      </c>
      <c r="C24" s="46">
        <v>990969.052</v>
      </c>
      <c r="D24" s="46">
        <v>957502.152</v>
      </c>
      <c r="E24" s="13">
        <f t="shared" si="0"/>
        <v>96.6228107797659</v>
      </c>
      <c r="F24" s="75"/>
    </row>
    <row r="25" spans="1:6" s="3" customFormat="1" ht="15">
      <c r="A25" s="6" t="s">
        <v>1</v>
      </c>
      <c r="B25" s="45">
        <v>22699.713</v>
      </c>
      <c r="C25" s="45">
        <v>20728.011</v>
      </c>
      <c r="D25" s="45">
        <v>18653.779</v>
      </c>
      <c r="E25" s="13">
        <f t="shared" si="0"/>
        <v>89.99309678096948</v>
      </c>
      <c r="F25" s="55"/>
    </row>
    <row r="26" spans="1:6" s="3" customFormat="1" ht="15">
      <c r="A26" s="6" t="s">
        <v>26</v>
      </c>
      <c r="B26" s="45">
        <v>4948.664</v>
      </c>
      <c r="C26" s="45">
        <v>4542.843</v>
      </c>
      <c r="D26" s="45">
        <v>4101.476</v>
      </c>
      <c r="E26" s="13">
        <f t="shared" si="0"/>
        <v>90.28434396698279</v>
      </c>
      <c r="F26" s="55"/>
    </row>
    <row r="27" spans="1:6" s="3" customFormat="1" ht="15">
      <c r="A27" s="6" t="s">
        <v>4</v>
      </c>
      <c r="B27" s="45">
        <v>100.175</v>
      </c>
      <c r="C27" s="45">
        <v>97.725</v>
      </c>
      <c r="D27" s="45">
        <v>97.724</v>
      </c>
      <c r="E27" s="13">
        <f t="shared" si="0"/>
        <v>99.99897672038885</v>
      </c>
      <c r="F27" s="55"/>
    </row>
    <row r="28" spans="1:6" s="3" customFormat="1" ht="15">
      <c r="A28" s="6" t="s">
        <v>5</v>
      </c>
      <c r="B28" s="45">
        <v>326.99</v>
      </c>
      <c r="C28" s="45">
        <v>304.45</v>
      </c>
      <c r="D28" s="45">
        <v>287.13</v>
      </c>
      <c r="E28" s="13">
        <f t="shared" si="0"/>
        <v>94.3110527180161</v>
      </c>
      <c r="F28" s="55"/>
    </row>
    <row r="29" spans="1:6" s="3" customFormat="1" ht="15">
      <c r="A29" s="6" t="s">
        <v>28</v>
      </c>
      <c r="B29" s="45">
        <v>1301.5</v>
      </c>
      <c r="C29" s="45">
        <v>1131.904</v>
      </c>
      <c r="D29" s="45">
        <v>805.714</v>
      </c>
      <c r="E29" s="13">
        <f t="shared" si="0"/>
        <v>71.18218506163068</v>
      </c>
      <c r="F29" s="55"/>
    </row>
    <row r="30" spans="1:6" s="3" customFormat="1" ht="15">
      <c r="A30" s="6" t="s">
        <v>13</v>
      </c>
      <c r="B30" s="45">
        <f>SUM(B24)-B25-B26-B27-B28-B29</f>
        <v>1019671.6630000001</v>
      </c>
      <c r="C30" s="45">
        <f>SUM(C24)-C25-C26-C27-C28-C29</f>
        <v>964164.1190000001</v>
      </c>
      <c r="D30" s="45">
        <f>SUM(D24)-D25-D26-D27-D28-D29</f>
        <v>933556.3289999999</v>
      </c>
      <c r="E30" s="13">
        <f t="shared" si="0"/>
        <v>96.8254585088952</v>
      </c>
      <c r="F30" s="55"/>
    </row>
    <row r="31" spans="1:6" s="3" customFormat="1" ht="15">
      <c r="A31" s="6" t="s">
        <v>18</v>
      </c>
      <c r="B31" s="5">
        <f>SUM(B32:B33)</f>
        <v>941871.8999999999</v>
      </c>
      <c r="C31" s="5">
        <f>SUM(C32:C33)</f>
        <v>892260.666</v>
      </c>
      <c r="D31" s="5">
        <f>SUM(D32:D33)</f>
        <v>869551.446</v>
      </c>
      <c r="E31" s="13">
        <f t="shared" si="0"/>
        <v>97.45486707356436</v>
      </c>
      <c r="F31" s="55"/>
    </row>
    <row r="32" spans="1:6" s="3" customFormat="1" ht="15">
      <c r="A32" s="7" t="s">
        <v>21</v>
      </c>
      <c r="B32" s="76">
        <v>521582.3</v>
      </c>
      <c r="C32" s="76">
        <v>472045.066</v>
      </c>
      <c r="D32" s="77">
        <v>456560.446</v>
      </c>
      <c r="E32" s="78">
        <f t="shared" si="0"/>
        <v>96.71967337118613</v>
      </c>
      <c r="F32" s="55"/>
    </row>
    <row r="33" spans="1:6" s="3" customFormat="1" ht="15">
      <c r="A33" s="7" t="s">
        <v>19</v>
      </c>
      <c r="B33" s="5">
        <v>420289.6</v>
      </c>
      <c r="C33" s="5">
        <v>420215.6</v>
      </c>
      <c r="D33" s="45">
        <v>412991</v>
      </c>
      <c r="E33" s="13">
        <f t="shared" si="0"/>
        <v>98.28073969647963</v>
      </c>
      <c r="F33" s="55"/>
    </row>
    <row r="34" spans="1:6" s="3" customFormat="1" ht="15">
      <c r="A34" s="22" t="s">
        <v>14</v>
      </c>
      <c r="B34" s="46">
        <v>6348.89</v>
      </c>
      <c r="C34" s="46">
        <v>6348.89</v>
      </c>
      <c r="D34" s="46">
        <v>3583.138</v>
      </c>
      <c r="E34" s="13">
        <f t="shared" si="0"/>
        <v>56.43723548525805</v>
      </c>
      <c r="F34" s="55"/>
    </row>
    <row r="35" spans="1:5" s="2" customFormat="1" ht="14.25">
      <c r="A35" s="10" t="s">
        <v>7</v>
      </c>
      <c r="B35" s="48">
        <f>B36+B41</f>
        <v>150822.359</v>
      </c>
      <c r="C35" s="48">
        <f>C36+C41</f>
        <v>140605.796</v>
      </c>
      <c r="D35" s="48">
        <f>D36+D41</f>
        <v>113471.72799999999</v>
      </c>
      <c r="E35" s="12">
        <f t="shared" si="0"/>
        <v>80.70202739010843</v>
      </c>
    </row>
    <row r="36" spans="1:5" s="8" customFormat="1" ht="15">
      <c r="A36" s="22" t="s">
        <v>30</v>
      </c>
      <c r="B36" s="46">
        <v>126595.773</v>
      </c>
      <c r="C36" s="46">
        <v>116379.21</v>
      </c>
      <c r="D36" s="46">
        <f>101565.169+3.688</f>
        <v>101568.85699999999</v>
      </c>
      <c r="E36" s="13">
        <f t="shared" si="0"/>
        <v>87.27405607926019</v>
      </c>
    </row>
    <row r="37" spans="1:5" s="3" customFormat="1" ht="15">
      <c r="A37" s="6" t="s">
        <v>1</v>
      </c>
      <c r="B37" s="45">
        <v>61525.389</v>
      </c>
      <c r="C37" s="45">
        <v>56575.535</v>
      </c>
      <c r="D37" s="45">
        <v>52159.405</v>
      </c>
      <c r="E37" s="13">
        <f t="shared" si="0"/>
        <v>92.19427620083486</v>
      </c>
    </row>
    <row r="38" spans="1:5" s="3" customFormat="1" ht="15">
      <c r="A38" s="6" t="s">
        <v>26</v>
      </c>
      <c r="B38" s="45">
        <v>13699.676</v>
      </c>
      <c r="C38" s="45">
        <v>12671.232</v>
      </c>
      <c r="D38" s="45">
        <v>11669.917</v>
      </c>
      <c r="E38" s="13">
        <f t="shared" si="0"/>
        <v>92.0977297235186</v>
      </c>
    </row>
    <row r="39" spans="1:5" s="3" customFormat="1" ht="15">
      <c r="A39" s="6" t="s">
        <v>28</v>
      </c>
      <c r="B39" s="45">
        <v>6322.26</v>
      </c>
      <c r="C39" s="45">
        <v>5453.055</v>
      </c>
      <c r="D39" s="45">
        <f>3967.033+3.627</f>
        <v>3970.66</v>
      </c>
      <c r="E39" s="13">
        <f t="shared" si="0"/>
        <v>72.81533012228924</v>
      </c>
    </row>
    <row r="40" spans="1:5" s="3" customFormat="1" ht="15">
      <c r="A40" s="6" t="s">
        <v>13</v>
      </c>
      <c r="B40" s="45">
        <f>SUM(B36)-B37-B38-B39</f>
        <v>45048.448</v>
      </c>
      <c r="C40" s="45">
        <f>SUM(C36)-C37-C38-C39</f>
        <v>41679.388</v>
      </c>
      <c r="D40" s="45">
        <f>SUM(D36)-D37-D38-D39</f>
        <v>33768.874999999985</v>
      </c>
      <c r="E40" s="13">
        <f t="shared" si="0"/>
        <v>81.020563449732</v>
      </c>
    </row>
    <row r="41" spans="1:5" s="3" customFormat="1" ht="15">
      <c r="A41" s="22" t="s">
        <v>14</v>
      </c>
      <c r="B41" s="46">
        <v>24226.586</v>
      </c>
      <c r="C41" s="46">
        <v>24226.586</v>
      </c>
      <c r="D41" s="46">
        <f>11844.875+57.996</f>
        <v>11902.871</v>
      </c>
      <c r="E41" s="13">
        <f t="shared" si="0"/>
        <v>49.13144179704065</v>
      </c>
    </row>
    <row r="42" spans="1:5" s="2" customFormat="1" ht="14.25">
      <c r="A42" s="10" t="s">
        <v>8</v>
      </c>
      <c r="B42" s="48">
        <f>B43+B48</f>
        <v>113806.10999999999</v>
      </c>
      <c r="C42" s="48">
        <f>C43+C48</f>
        <v>108020.68299999999</v>
      </c>
      <c r="D42" s="48">
        <f>D43+D48</f>
        <v>86322.722</v>
      </c>
      <c r="E42" s="12">
        <f t="shared" si="0"/>
        <v>79.91314218963048</v>
      </c>
    </row>
    <row r="43" spans="1:5" s="8" customFormat="1" ht="15">
      <c r="A43" s="22" t="s">
        <v>30</v>
      </c>
      <c r="B43" s="46">
        <v>77212.817</v>
      </c>
      <c r="C43" s="46">
        <v>71427.39</v>
      </c>
      <c r="D43" s="46">
        <f>65658.201+54.874</f>
        <v>65713.075</v>
      </c>
      <c r="E43" s="13">
        <f t="shared" si="0"/>
        <v>91.99982667713323</v>
      </c>
    </row>
    <row r="44" spans="1:5" s="3" customFormat="1" ht="15">
      <c r="A44" s="6" t="s">
        <v>1</v>
      </c>
      <c r="B44" s="45">
        <v>38000.765</v>
      </c>
      <c r="C44" s="45">
        <v>34682.372</v>
      </c>
      <c r="D44" s="45">
        <f>32045.205+99.216</f>
        <v>32144.421000000002</v>
      </c>
      <c r="E44" s="13">
        <f t="shared" si="0"/>
        <v>92.68230269832756</v>
      </c>
    </row>
    <row r="45" spans="1:5" s="3" customFormat="1" ht="15">
      <c r="A45" s="6" t="s">
        <v>26</v>
      </c>
      <c r="B45" s="45">
        <v>8368.851</v>
      </c>
      <c r="C45" s="45">
        <v>7635.127</v>
      </c>
      <c r="D45" s="45">
        <f>7013.725+21.827</f>
        <v>7035.552000000001</v>
      </c>
      <c r="E45" s="13">
        <f t="shared" si="0"/>
        <v>92.14715092492895</v>
      </c>
    </row>
    <row r="46" spans="1:5" s="3" customFormat="1" ht="15">
      <c r="A46" s="6" t="s">
        <v>28</v>
      </c>
      <c r="B46" s="45">
        <v>5627.013</v>
      </c>
      <c r="C46" s="45">
        <v>4788.824</v>
      </c>
      <c r="D46" s="45">
        <f>3633.769+9</f>
        <v>3642.769</v>
      </c>
      <c r="E46" s="13">
        <f t="shared" si="0"/>
        <v>76.06813280254192</v>
      </c>
    </row>
    <row r="47" spans="1:5" s="3" customFormat="1" ht="15">
      <c r="A47" s="6" t="s">
        <v>13</v>
      </c>
      <c r="B47" s="45">
        <f>SUM(B43)-B44-B45-B46</f>
        <v>25216.187999999995</v>
      </c>
      <c r="C47" s="45">
        <f>SUM(C43)-C44-C45-C46</f>
        <v>24321.066999999995</v>
      </c>
      <c r="D47" s="45">
        <f>SUM(D43)-D44-D45-D46</f>
        <v>22890.332999999995</v>
      </c>
      <c r="E47" s="13">
        <f t="shared" si="0"/>
        <v>94.11730579090136</v>
      </c>
    </row>
    <row r="48" spans="1:5" s="3" customFormat="1" ht="15">
      <c r="A48" s="22" t="s">
        <v>14</v>
      </c>
      <c r="B48" s="46">
        <v>36593.293</v>
      </c>
      <c r="C48" s="46">
        <v>36593.293</v>
      </c>
      <c r="D48" s="46">
        <v>20609.647</v>
      </c>
      <c r="E48" s="13">
        <f t="shared" si="0"/>
        <v>56.32083179832983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149491.29200000002</v>
      </c>
      <c r="D49" s="11">
        <f>D50+D55</f>
        <v>123373.717</v>
      </c>
      <c r="E49" s="12">
        <f t="shared" si="0"/>
        <v>82.52903252719229</v>
      </c>
    </row>
    <row r="50" spans="1:5" s="3" customFormat="1" ht="15">
      <c r="A50" s="22" t="s">
        <v>30</v>
      </c>
      <c r="B50" s="17">
        <f>146383.581+90.5</f>
        <v>146474.081</v>
      </c>
      <c r="C50" s="17">
        <v>132284.567</v>
      </c>
      <c r="D50" s="17">
        <v>116067.875</v>
      </c>
      <c r="E50" s="13">
        <f t="shared" si="0"/>
        <v>87.7410552358689</v>
      </c>
    </row>
    <row r="51" spans="1:5" s="3" customFormat="1" ht="15">
      <c r="A51" s="6" t="s">
        <v>1</v>
      </c>
      <c r="B51" s="5">
        <f>96802.106+74.2</f>
        <v>96876.306</v>
      </c>
      <c r="C51" s="5">
        <v>86969.969</v>
      </c>
      <c r="D51" s="5">
        <v>79230.444</v>
      </c>
      <c r="E51" s="13">
        <f t="shared" si="0"/>
        <v>91.10092243450151</v>
      </c>
    </row>
    <row r="52" spans="1:5" s="3" customFormat="1" ht="15">
      <c r="A52" s="6" t="s">
        <v>26</v>
      </c>
      <c r="B52" s="5">
        <v>21287.262</v>
      </c>
      <c r="C52" s="5">
        <v>19152.735</v>
      </c>
      <c r="D52" s="5">
        <v>17263.156</v>
      </c>
      <c r="E52" s="13">
        <f t="shared" si="0"/>
        <v>90.13415577461913</v>
      </c>
    </row>
    <row r="53" spans="1:5" s="3" customFormat="1" ht="15">
      <c r="A53" s="6" t="s">
        <v>28</v>
      </c>
      <c r="B53" s="5">
        <f>5245.45-5.681</f>
        <v>5239.769</v>
      </c>
      <c r="C53" s="5">
        <v>4445.475</v>
      </c>
      <c r="D53" s="5">
        <v>3226.462</v>
      </c>
      <c r="E53" s="13">
        <f t="shared" si="0"/>
        <v>72.57856584504468</v>
      </c>
    </row>
    <row r="54" spans="1:5" s="3" customFormat="1" ht="15">
      <c r="A54" s="6" t="s">
        <v>13</v>
      </c>
      <c r="B54" s="5">
        <f>SUM(B50)-B51-B52-B53+5.681</f>
        <v>23076.42500000001</v>
      </c>
      <c r="C54" s="5">
        <f>SUM(C50)-C51-C52-C53</f>
        <v>21716.388000000014</v>
      </c>
      <c r="D54" s="5">
        <f>SUM(D50)-D51-D52-D53</f>
        <v>16347.812999999998</v>
      </c>
      <c r="E54" s="13">
        <f t="shared" si="0"/>
        <v>75.27869275498296</v>
      </c>
    </row>
    <row r="55" spans="1:7" s="3" customFormat="1" ht="15">
      <c r="A55" s="22" t="s">
        <v>14</v>
      </c>
      <c r="B55" s="17">
        <v>17374.725</v>
      </c>
      <c r="C55" s="17">
        <v>17206.725</v>
      </c>
      <c r="D55" s="17">
        <v>7305.842</v>
      </c>
      <c r="E55" s="13">
        <f t="shared" si="0"/>
        <v>42.459224518320596</v>
      </c>
      <c r="G55" s="72"/>
    </row>
    <row r="56" spans="1:7" s="55" customFormat="1" ht="14.25" customHeight="1">
      <c r="A56" s="14" t="s">
        <v>9</v>
      </c>
      <c r="B56" s="15">
        <f>B57+B60</f>
        <v>554612.051</v>
      </c>
      <c r="C56" s="15">
        <f>C57+C60</f>
        <v>545326.498</v>
      </c>
      <c r="D56" s="47">
        <f>D57+D60</f>
        <v>307606.842</v>
      </c>
      <c r="E56" s="12">
        <f t="shared" si="0"/>
        <v>56.40782964483784</v>
      </c>
      <c r="G56" s="69"/>
    </row>
    <row r="57" spans="1:7" s="55" customFormat="1" ht="14.25" customHeight="1">
      <c r="A57" s="22" t="s">
        <v>30</v>
      </c>
      <c r="B57" s="17">
        <v>345485.049</v>
      </c>
      <c r="C57" s="17">
        <v>336444.496</v>
      </c>
      <c r="D57" s="17">
        <f>183621.698+400.936</f>
        <v>184022.634</v>
      </c>
      <c r="E57" s="13">
        <f t="shared" si="0"/>
        <v>54.69628309805966</v>
      </c>
      <c r="G57" s="70"/>
    </row>
    <row r="58" spans="1:7" s="55" customFormat="1" ht="15">
      <c r="A58" s="6" t="s">
        <v>28</v>
      </c>
      <c r="B58" s="5">
        <v>26959.025</v>
      </c>
      <c r="C58" s="5">
        <v>26750.177</v>
      </c>
      <c r="D58" s="5">
        <f>21851.309+5.099</f>
        <v>21856.408</v>
      </c>
      <c r="E58" s="13">
        <f t="shared" si="0"/>
        <v>81.70565749901392</v>
      </c>
      <c r="G58" s="71"/>
    </row>
    <row r="59" spans="1:7" s="55" customFormat="1" ht="15">
      <c r="A59" s="6" t="s">
        <v>13</v>
      </c>
      <c r="B59" s="5">
        <f>SUM(B57)-B58</f>
        <v>318526.024</v>
      </c>
      <c r="C59" s="5">
        <f>SUM(C57)-C58</f>
        <v>309694.31899999996</v>
      </c>
      <c r="D59" s="5">
        <f>SUM(D57)-D58</f>
        <v>162166.226</v>
      </c>
      <c r="E59" s="13">
        <f t="shared" si="0"/>
        <v>52.363319586756774</v>
      </c>
      <c r="G59" s="71"/>
    </row>
    <row r="60" spans="1:7" s="55" customFormat="1" ht="15">
      <c r="A60" s="22" t="s">
        <v>14</v>
      </c>
      <c r="B60" s="17">
        <v>209127.002</v>
      </c>
      <c r="C60" s="17">
        <v>208882.002</v>
      </c>
      <c r="D60" s="17">
        <v>123584.208</v>
      </c>
      <c r="E60" s="13">
        <f t="shared" si="0"/>
        <v>59.16460337257779</v>
      </c>
      <c r="G60" s="70"/>
    </row>
    <row r="61" spans="1:7" s="55" customFormat="1" ht="17.25" customHeight="1">
      <c r="A61" s="14" t="s">
        <v>35</v>
      </c>
      <c r="B61" s="15">
        <f>SUM(B62)</f>
        <v>184133.332</v>
      </c>
      <c r="C61" s="15">
        <f>SUM(C62)</f>
        <v>178347.476</v>
      </c>
      <c r="D61" s="15">
        <f>SUM(D62)</f>
        <v>72845.453</v>
      </c>
      <c r="E61" s="12">
        <f t="shared" si="0"/>
        <v>40.844678396233654</v>
      </c>
      <c r="G61" s="72"/>
    </row>
    <row r="62" spans="1:7" s="55" customFormat="1" ht="15">
      <c r="A62" s="22" t="s">
        <v>14</v>
      </c>
      <c r="B62" s="17">
        <v>184133.332</v>
      </c>
      <c r="C62" s="17">
        <v>178347.476</v>
      </c>
      <c r="D62" s="17">
        <f>72406.036+439.417</f>
        <v>72845.453</v>
      </c>
      <c r="E62" s="13">
        <f t="shared" si="0"/>
        <v>40.844678396233654</v>
      </c>
      <c r="G62" s="72"/>
    </row>
    <row r="63" spans="1:7" s="55" customFormat="1" ht="15" customHeight="1">
      <c r="A63" s="16" t="s">
        <v>16</v>
      </c>
      <c r="B63" s="15">
        <f>SUM(B64:B65)</f>
        <v>181591.049</v>
      </c>
      <c r="C63" s="15">
        <f>SUM(C64:C65)</f>
        <v>181091.049</v>
      </c>
      <c r="D63" s="15">
        <f>SUM(D64:D65)</f>
        <v>125919.764</v>
      </c>
      <c r="E63" s="12">
        <f t="shared" si="0"/>
        <v>69.53395250363809</v>
      </c>
      <c r="G63" s="73"/>
    </row>
    <row r="64" spans="1:7" s="55" customFormat="1" ht="15">
      <c r="A64" s="22" t="s">
        <v>13</v>
      </c>
      <c r="B64" s="17">
        <v>97630.315</v>
      </c>
      <c r="C64" s="17">
        <v>97130.315</v>
      </c>
      <c r="D64" s="17">
        <v>68436.727</v>
      </c>
      <c r="E64" s="13">
        <f t="shared" si="0"/>
        <v>70.45866885122322</v>
      </c>
      <c r="G64" s="67"/>
    </row>
    <row r="65" spans="1:7" s="55" customFormat="1" ht="15">
      <c r="A65" s="22" t="s">
        <v>14</v>
      </c>
      <c r="B65" s="17">
        <v>83960.734</v>
      </c>
      <c r="C65" s="17">
        <v>83960.734</v>
      </c>
      <c r="D65" s="17">
        <v>57483.037</v>
      </c>
      <c r="E65" s="13">
        <f t="shared" si="0"/>
        <v>68.46419065369295</v>
      </c>
      <c r="G65" s="67"/>
    </row>
    <row r="66" spans="1:7" s="55" customFormat="1" ht="45.75" customHeight="1">
      <c r="A66" s="10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15068.326</v>
      </c>
      <c r="E66" s="12">
        <f t="shared" si="0"/>
        <v>100</v>
      </c>
      <c r="G66" s="73"/>
    </row>
    <row r="67" spans="1:7" s="55" customFormat="1" ht="15">
      <c r="A67" s="22" t="s">
        <v>14</v>
      </c>
      <c r="B67" s="17">
        <v>15068.326</v>
      </c>
      <c r="C67" s="17">
        <v>15068.326</v>
      </c>
      <c r="D67" s="17">
        <v>15068.326</v>
      </c>
      <c r="E67" s="13">
        <f t="shared" si="0"/>
        <v>100</v>
      </c>
      <c r="G67" s="70"/>
    </row>
    <row r="68" spans="1:7" s="55" customFormat="1" ht="29.25">
      <c r="A68" s="79" t="s">
        <v>74</v>
      </c>
      <c r="B68" s="11">
        <f>SUM(B69:B70)</f>
        <v>30016.699999999997</v>
      </c>
      <c r="C68" s="11">
        <f>SUM(C69:C70)</f>
        <v>29351.443</v>
      </c>
      <c r="D68" s="11">
        <f>SUM(D69:D70)</f>
        <v>3210.824</v>
      </c>
      <c r="E68" s="13">
        <f t="shared" si="0"/>
        <v>10.939237297464388</v>
      </c>
      <c r="G68" s="70"/>
    </row>
    <row r="69" spans="1:7" s="55" customFormat="1" ht="15">
      <c r="A69" s="22" t="s">
        <v>73</v>
      </c>
      <c r="B69" s="17">
        <v>5610.598</v>
      </c>
      <c r="C69" s="17">
        <v>5610.598</v>
      </c>
      <c r="D69" s="17">
        <v>1788.511</v>
      </c>
      <c r="E69" s="13">
        <f t="shared" si="0"/>
        <v>31.877368508668773</v>
      </c>
      <c r="G69" s="70"/>
    </row>
    <row r="70" spans="1:7" s="55" customFormat="1" ht="15">
      <c r="A70" s="22" t="s">
        <v>14</v>
      </c>
      <c r="B70" s="17">
        <v>24406.102</v>
      </c>
      <c r="C70" s="17">
        <v>23740.845</v>
      </c>
      <c r="D70" s="17">
        <v>1422.313</v>
      </c>
      <c r="E70" s="13">
        <f t="shared" si="0"/>
        <v>5.990995686969018</v>
      </c>
      <c r="G70" s="70"/>
    </row>
    <row r="71" spans="1:7" s="55" customFormat="1" ht="28.5">
      <c r="A71" s="16" t="s">
        <v>10</v>
      </c>
      <c r="B71" s="11">
        <f>SUM(B72)+B75</f>
        <v>8734</v>
      </c>
      <c r="C71" s="11">
        <f>SUM(C72)+C75</f>
        <v>8158.621</v>
      </c>
      <c r="D71" s="11">
        <f>SUM(D72)+D75</f>
        <v>7313.782</v>
      </c>
      <c r="E71" s="12">
        <f t="shared" si="0"/>
        <v>89.64483090953729</v>
      </c>
      <c r="G71" s="72"/>
    </row>
    <row r="72" spans="1:7" s="55" customFormat="1" ht="15">
      <c r="A72" s="22" t="s">
        <v>30</v>
      </c>
      <c r="B72" s="17">
        <v>8564</v>
      </c>
      <c r="C72" s="17">
        <v>7988.621</v>
      </c>
      <c r="D72" s="17">
        <v>7151.481</v>
      </c>
      <c r="E72" s="13">
        <f t="shared" si="0"/>
        <v>89.52084471149651</v>
      </c>
      <c r="G72" s="72"/>
    </row>
    <row r="73" spans="1:7" s="55" customFormat="1" ht="15">
      <c r="A73" s="6" t="s">
        <v>28</v>
      </c>
      <c r="B73" s="5">
        <v>19</v>
      </c>
      <c r="C73" s="5">
        <v>18.9</v>
      </c>
      <c r="D73" s="5">
        <v>6.946</v>
      </c>
      <c r="E73" s="13">
        <f aca="true" t="shared" si="1" ref="E73:E82">SUM(D73)/C73*100</f>
        <v>36.75132275132275</v>
      </c>
      <c r="G73" s="72"/>
    </row>
    <row r="74" spans="1:7" s="55" customFormat="1" ht="15">
      <c r="A74" s="6" t="s">
        <v>13</v>
      </c>
      <c r="B74" s="5">
        <f>SUM(B72)-B73</f>
        <v>8545</v>
      </c>
      <c r="C74" s="5">
        <f>SUM(C72)-C73</f>
        <v>7969.7210000000005</v>
      </c>
      <c r="D74" s="5">
        <f>SUM(D72)-D73</f>
        <v>7144.535</v>
      </c>
      <c r="E74" s="12">
        <f t="shared" si="1"/>
        <v>89.64598635259627</v>
      </c>
      <c r="G74" s="72"/>
    </row>
    <row r="75" spans="1:7" s="55" customFormat="1" ht="15">
      <c r="A75" s="22" t="s">
        <v>14</v>
      </c>
      <c r="B75" s="17">
        <v>170</v>
      </c>
      <c r="C75" s="17">
        <v>170</v>
      </c>
      <c r="D75" s="5">
        <v>162.301</v>
      </c>
      <c r="E75" s="13">
        <f t="shared" si="1"/>
        <v>95.47117647058823</v>
      </c>
      <c r="G75" s="72"/>
    </row>
    <row r="76" spans="1:7" s="2" customFormat="1" ht="15">
      <c r="A76" s="16" t="s">
        <v>11</v>
      </c>
      <c r="B76" s="11">
        <v>2589.8</v>
      </c>
      <c r="C76" s="11">
        <v>2389.8</v>
      </c>
      <c r="D76" s="11"/>
      <c r="E76" s="13">
        <f t="shared" si="1"/>
        <v>0</v>
      </c>
      <c r="G76" s="74"/>
    </row>
    <row r="77" spans="1:7" s="2" customFormat="1" ht="14.25">
      <c r="A77" s="16" t="s">
        <v>12</v>
      </c>
      <c r="B77" s="11">
        <v>53836.8</v>
      </c>
      <c r="C77" s="11">
        <v>49350.4</v>
      </c>
      <c r="D77" s="11">
        <v>46359.467</v>
      </c>
      <c r="E77" s="12">
        <f t="shared" si="1"/>
        <v>93.93939461483593</v>
      </c>
      <c r="G77" s="74"/>
    </row>
    <row r="78" spans="1:7" s="2" customFormat="1" ht="28.5">
      <c r="A78" s="79" t="s">
        <v>77</v>
      </c>
      <c r="B78" s="11">
        <f>SUM(B79:B80)</f>
        <v>89375</v>
      </c>
      <c r="C78" s="11">
        <f>SUM(C79:C80)</f>
        <v>89375</v>
      </c>
      <c r="D78" s="11">
        <f>SUM(D79:D80)</f>
        <v>89375</v>
      </c>
      <c r="E78" s="12">
        <f t="shared" si="1"/>
        <v>100</v>
      </c>
      <c r="G78" s="74"/>
    </row>
    <row r="79" spans="1:7" s="2" customFormat="1" ht="15">
      <c r="A79" s="22" t="s">
        <v>73</v>
      </c>
      <c r="B79" s="17">
        <v>44000</v>
      </c>
      <c r="C79" s="17">
        <v>44000</v>
      </c>
      <c r="D79" s="17">
        <v>44000</v>
      </c>
      <c r="E79" s="13">
        <f t="shared" si="1"/>
        <v>100</v>
      </c>
      <c r="G79" s="74"/>
    </row>
    <row r="80" spans="1:7" s="2" customFormat="1" ht="15">
      <c r="A80" s="22" t="s">
        <v>14</v>
      </c>
      <c r="B80" s="17">
        <v>45375</v>
      </c>
      <c r="C80" s="17">
        <v>45375</v>
      </c>
      <c r="D80" s="17">
        <v>45375</v>
      </c>
      <c r="E80" s="13">
        <f t="shared" si="1"/>
        <v>100</v>
      </c>
      <c r="G80" s="74"/>
    </row>
    <row r="81" spans="1:5" s="2" customFormat="1" ht="14.25">
      <c r="A81" s="10" t="s">
        <v>17</v>
      </c>
      <c r="B81" s="11">
        <f>SUM(B82)+B86</f>
        <v>20799.292</v>
      </c>
      <c r="C81" s="11">
        <f>SUM(C82)+C86</f>
        <v>20407.743000000002</v>
      </c>
      <c r="D81" s="11">
        <f>SUM(D82)+D86</f>
        <v>7669.001</v>
      </c>
      <c r="E81" s="12">
        <f t="shared" si="1"/>
        <v>37.57887876185034</v>
      </c>
    </row>
    <row r="82" spans="1:5" s="2" customFormat="1" ht="15">
      <c r="A82" s="22" t="s">
        <v>30</v>
      </c>
      <c r="B82" s="17">
        <v>13885.452</v>
      </c>
      <c r="C82" s="17">
        <v>13512.448</v>
      </c>
      <c r="D82" s="17">
        <v>4114.854</v>
      </c>
      <c r="E82" s="13">
        <f t="shared" si="1"/>
        <v>30.452320704582913</v>
      </c>
    </row>
    <row r="83" spans="1:5" s="3" customFormat="1" ht="15">
      <c r="A83" s="6" t="s">
        <v>1</v>
      </c>
      <c r="B83" s="5"/>
      <c r="C83" s="5"/>
      <c r="D83" s="5"/>
      <c r="E83" s="12"/>
    </row>
    <row r="84" spans="1:5" s="3" customFormat="1" ht="15">
      <c r="A84" s="6" t="s">
        <v>26</v>
      </c>
      <c r="B84" s="5"/>
      <c r="C84" s="5"/>
      <c r="D84" s="5"/>
      <c r="E84" s="12"/>
    </row>
    <row r="85" spans="1:5" s="3" customFormat="1" ht="15">
      <c r="A85" s="6" t="s">
        <v>13</v>
      </c>
      <c r="B85" s="5">
        <f>SUM(B82)-B83-B84</f>
        <v>13885.452</v>
      </c>
      <c r="C85" s="5">
        <f>SUM(C82)-C83-C84</f>
        <v>13512.448</v>
      </c>
      <c r="D85" s="5">
        <f>SUM(D82)-D83-D84</f>
        <v>4114.854</v>
      </c>
      <c r="E85" s="13">
        <f aca="true" t="shared" si="2" ref="E85:E96">SUM(D85)/C85*100</f>
        <v>30.452320704582913</v>
      </c>
    </row>
    <row r="86" spans="1:5" s="3" customFormat="1" ht="15">
      <c r="A86" s="22" t="s">
        <v>14</v>
      </c>
      <c r="B86" s="17">
        <v>6913.84</v>
      </c>
      <c r="C86" s="17">
        <v>6895.295</v>
      </c>
      <c r="D86" s="17">
        <v>3554.147</v>
      </c>
      <c r="E86" s="13">
        <f t="shared" si="2"/>
        <v>51.54452420092252</v>
      </c>
    </row>
    <row r="87" spans="1:5" s="3" customFormat="1" ht="27">
      <c r="A87" s="18" t="s">
        <v>22</v>
      </c>
      <c r="B87" s="48">
        <v>25360.833</v>
      </c>
      <c r="C87" s="48">
        <v>25162.718</v>
      </c>
      <c r="D87" s="48">
        <f>18000+3500</f>
        <v>21500</v>
      </c>
      <c r="E87" s="12">
        <f t="shared" si="2"/>
        <v>85.44386977591212</v>
      </c>
    </row>
    <row r="88" spans="1:5" s="53" customFormat="1" ht="15.75">
      <c r="A88" s="19" t="s">
        <v>24</v>
      </c>
      <c r="B88" s="49">
        <f>B5+B14+B23+B35+B42+B49+B56+B61+B63+B66+B71+B76+B77+B81+B87+B68+B78</f>
        <v>4320459.214</v>
      </c>
      <c r="C88" s="49">
        <f>C5+C14+C23+C35+C42+C49+C56+C61+C63+C66+C71+C76+C77+C81+C87+C68+C78</f>
        <v>4071529.752999999</v>
      </c>
      <c r="D88" s="49">
        <f>D5+D14+D23+D35+D42+D49+D56+D61+D63+D66+D71+D76+D77+D81+D87+D68+D78</f>
        <v>3354354.4580000015</v>
      </c>
      <c r="E88" s="50">
        <f t="shared" si="2"/>
        <v>82.38560593910518</v>
      </c>
    </row>
    <row r="89" spans="1:17" s="53" customFormat="1" ht="15.75">
      <c r="A89" s="10" t="s">
        <v>30</v>
      </c>
      <c r="B89" s="20">
        <f>B6+B15+B24+B36+B43+B50+B57+B64+B72+B82+B77+B69+B79</f>
        <v>3505378.7569999998</v>
      </c>
      <c r="C89" s="20">
        <f>C6+C15+C24+C36+C43+C50+C57+C64+C72+C82+C77+C69+C79</f>
        <v>3264297.8809999996</v>
      </c>
      <c r="D89" s="20">
        <f>D6+D15+D24+D36+D43+D50+D57+D64+D72+D82+D77+D69+D79</f>
        <v>2867566.6590000005</v>
      </c>
      <c r="E89" s="50">
        <f t="shared" si="2"/>
        <v>87.8463535969192</v>
      </c>
      <c r="F89" s="67"/>
      <c r="G89" s="67"/>
      <c r="H89" s="67"/>
      <c r="I89" s="63"/>
      <c r="J89" s="63"/>
      <c r="K89" s="63"/>
      <c r="L89" s="64"/>
      <c r="M89" s="64"/>
      <c r="N89" s="64"/>
      <c r="O89" s="64"/>
      <c r="P89" s="64"/>
      <c r="Q89" s="64"/>
    </row>
    <row r="90" spans="1:17" s="54" customFormat="1" ht="15">
      <c r="A90" s="21" t="s">
        <v>1</v>
      </c>
      <c r="B90" s="15">
        <f aca="true" t="shared" si="3" ref="B90:D91">B7+B16+B25+B37+B44+B51+B83</f>
        <v>877865.9789999999</v>
      </c>
      <c r="C90" s="15">
        <f t="shared" si="3"/>
        <v>802698.2540000001</v>
      </c>
      <c r="D90" s="15">
        <f t="shared" si="3"/>
        <v>733104.976</v>
      </c>
      <c r="E90" s="12">
        <f t="shared" si="2"/>
        <v>91.33008230014164</v>
      </c>
      <c r="F90" s="68"/>
      <c r="G90" s="68"/>
      <c r="H90" s="65"/>
      <c r="I90" s="63"/>
      <c r="J90" s="63"/>
      <c r="K90" s="63"/>
      <c r="L90" s="65"/>
      <c r="M90" s="65"/>
      <c r="N90" s="65"/>
      <c r="O90" s="65"/>
      <c r="P90" s="65"/>
      <c r="Q90" s="65"/>
    </row>
    <row r="91" spans="1:17" s="35" customFormat="1" ht="15">
      <c r="A91" s="21" t="s">
        <v>27</v>
      </c>
      <c r="B91" s="15">
        <f t="shared" si="3"/>
        <v>194095.13999999998</v>
      </c>
      <c r="C91" s="15">
        <f t="shared" si="3"/>
        <v>177583.598</v>
      </c>
      <c r="D91" s="15">
        <f t="shared" si="3"/>
        <v>162543.28899999996</v>
      </c>
      <c r="E91" s="12">
        <f t="shared" si="2"/>
        <v>91.53057536315936</v>
      </c>
      <c r="F91" s="68"/>
      <c r="G91" s="68"/>
      <c r="H91" s="44"/>
      <c r="I91" s="63"/>
      <c r="J91" s="63"/>
      <c r="K91" s="63"/>
      <c r="L91" s="44"/>
      <c r="M91" s="44"/>
      <c r="N91" s="44"/>
      <c r="O91" s="44"/>
      <c r="P91" s="44"/>
      <c r="Q91" s="44"/>
    </row>
    <row r="92" spans="1:17" s="35" customFormat="1" ht="15">
      <c r="A92" s="21" t="s">
        <v>2</v>
      </c>
      <c r="B92" s="15">
        <f>B73+B11+B20+B29+B39+B46+B53+B58</f>
        <v>133538.032</v>
      </c>
      <c r="C92" s="15">
        <f>C73+C11+C20+C29+C39+C46+C53+C58</f>
        <v>115231.13799999998</v>
      </c>
      <c r="D92" s="15">
        <f>D73+D11+D20+D29+D39+D46+D53+D58</f>
        <v>93250.673</v>
      </c>
      <c r="E92" s="12">
        <f t="shared" si="2"/>
        <v>80.9248911522509</v>
      </c>
      <c r="F92" s="67"/>
      <c r="G92" s="67"/>
      <c r="H92" s="67"/>
      <c r="I92" s="63"/>
      <c r="J92" s="63"/>
      <c r="K92" s="63"/>
      <c r="L92" s="44"/>
      <c r="M92" s="44"/>
      <c r="N92" s="44"/>
      <c r="O92" s="44"/>
      <c r="P92" s="44"/>
      <c r="Q92" s="44"/>
    </row>
    <row r="93" spans="1:17" s="35" customFormat="1" ht="15">
      <c r="A93" s="21" t="s">
        <v>13</v>
      </c>
      <c r="B93" s="15">
        <f>B89-B90-B91-B92</f>
        <v>2299879.6059999997</v>
      </c>
      <c r="C93" s="15">
        <f>C89-C90-C91-C92</f>
        <v>2168784.8909999994</v>
      </c>
      <c r="D93" s="15">
        <f>D89-D90-D91-D92</f>
        <v>1878667.7210000004</v>
      </c>
      <c r="E93" s="12">
        <f t="shared" si="2"/>
        <v>86.62305463285344</v>
      </c>
      <c r="F93" s="44"/>
      <c r="G93" s="44"/>
      <c r="H93" s="44"/>
      <c r="I93" s="63"/>
      <c r="J93" s="63"/>
      <c r="K93" s="63"/>
      <c r="L93" s="44"/>
      <c r="M93" s="44"/>
      <c r="N93" s="44"/>
      <c r="O93" s="44"/>
      <c r="P93" s="44"/>
      <c r="Q93" s="44"/>
    </row>
    <row r="94" spans="1:17" s="35" customFormat="1" ht="20.25" customHeight="1">
      <c r="A94" s="10" t="s">
        <v>14</v>
      </c>
      <c r="B94" s="11">
        <f>B13+B22+B41+B34+B55+B60+B62+B65+B67+B75+B86+B48+B70+B80</f>
        <v>787129.8239999999</v>
      </c>
      <c r="C94" s="11">
        <f>C13+C22+C41+C34+C55+C60+C62+C65+C67+C75+C86+C48+C70+C80</f>
        <v>779679.3539999999</v>
      </c>
      <c r="D94" s="11">
        <f>D13+D22+D41+D34+D55+D60+D62+D65+D67+D75+D86+D48+D70+D80</f>
        <v>465287.799</v>
      </c>
      <c r="E94" s="12">
        <f t="shared" si="2"/>
        <v>59.67681414326639</v>
      </c>
      <c r="F94" s="67"/>
      <c r="G94" s="67"/>
      <c r="H94" s="67"/>
      <c r="I94" s="63"/>
      <c r="J94" s="63"/>
      <c r="K94" s="63"/>
      <c r="L94" s="44"/>
      <c r="M94" s="44"/>
      <c r="N94" s="44"/>
      <c r="O94" s="44"/>
      <c r="P94" s="44"/>
      <c r="Q94" s="44"/>
    </row>
    <row r="95" spans="1:17" s="35" customFormat="1" ht="15">
      <c r="A95" s="10" t="s">
        <v>23</v>
      </c>
      <c r="B95" s="11">
        <f>SUM(B87)</f>
        <v>25360.833</v>
      </c>
      <c r="C95" s="11">
        <f>SUM(C87)</f>
        <v>25162.718</v>
      </c>
      <c r="D95" s="11">
        <f>SUM(D87)</f>
        <v>21500</v>
      </c>
      <c r="E95" s="12">
        <f t="shared" si="2"/>
        <v>85.44386977591212</v>
      </c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1:17" s="35" customFormat="1" ht="15">
      <c r="A96" s="10" t="s">
        <v>29</v>
      </c>
      <c r="B96" s="11">
        <f>SUM(B76)</f>
        <v>2589.8</v>
      </c>
      <c r="C96" s="11">
        <f>SUM(C76)</f>
        <v>2389.8</v>
      </c>
      <c r="D96" s="11"/>
      <c r="E96" s="12">
        <f t="shared" si="2"/>
        <v>0</v>
      </c>
      <c r="F96" s="44"/>
      <c r="G96" s="44"/>
      <c r="H96" s="66"/>
      <c r="I96" s="44"/>
      <c r="J96" s="44"/>
      <c r="K96" s="44"/>
      <c r="L96" s="44"/>
      <c r="M96" s="44"/>
      <c r="N96" s="44"/>
      <c r="O96" s="44"/>
      <c r="P96" s="44"/>
      <c r="Q96" s="44"/>
    </row>
    <row r="97" spans="2:17" ht="15">
      <c r="B97" s="35"/>
      <c r="E97" s="43"/>
      <c r="F97" s="44"/>
      <c r="G97" s="44"/>
      <c r="H97" s="66"/>
      <c r="I97" s="44"/>
      <c r="J97" s="44"/>
      <c r="K97" s="44"/>
      <c r="L97" s="44"/>
      <c r="M97" s="44"/>
      <c r="N97" s="44"/>
      <c r="O97" s="44"/>
      <c r="P97" s="44"/>
      <c r="Q97" s="44"/>
    </row>
    <row r="98" spans="2:17" ht="15">
      <c r="B98" s="35"/>
      <c r="C98" s="40"/>
      <c r="D98" s="41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2:17" ht="15">
      <c r="B99" s="37"/>
      <c r="C99" s="42"/>
      <c r="D99" s="4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4" ht="15">
      <c r="B100" s="37"/>
      <c r="C100" s="36"/>
      <c r="D100" s="38"/>
    </row>
    <row r="101" spans="2:4" ht="15">
      <c r="B101" s="37"/>
      <c r="C101" s="37"/>
      <c r="D101" s="37"/>
    </row>
    <row r="102" ht="15">
      <c r="D102" s="36"/>
    </row>
    <row r="104" ht="15">
      <c r="D104" s="3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70">
      <selection activeCell="C85" sqref="C85"/>
    </sheetView>
  </sheetViews>
  <sheetFormatPr defaultColWidth="9.140625" defaultRowHeight="15"/>
  <cols>
    <col min="1" max="1" width="36.140625" style="33" customWidth="1"/>
    <col min="2" max="2" width="17.28125" style="33" customWidth="1"/>
    <col min="3" max="3" width="18.57421875" style="33" customWidth="1"/>
    <col min="4" max="4" width="17.57421875" style="33" customWidth="1"/>
    <col min="5" max="5" width="15.140625" style="33" customWidth="1"/>
    <col min="6" max="16384" width="9.140625" style="33" customWidth="1"/>
  </cols>
  <sheetData>
    <row r="1" spans="1:5" s="23" customFormat="1" ht="40.5" customHeight="1">
      <c r="A1" s="87" t="s">
        <v>68</v>
      </c>
      <c r="B1" s="87"/>
      <c r="C1" s="87"/>
      <c r="D1" s="87"/>
      <c r="E1" s="87"/>
    </row>
    <row r="2" spans="1:4" s="23" customFormat="1" ht="12.75" customHeight="1">
      <c r="A2" s="24"/>
      <c r="B2" s="24"/>
      <c r="C2" s="24"/>
      <c r="D2" s="25"/>
    </row>
    <row r="3" spans="1:5" s="23" customFormat="1" ht="44.25" customHeight="1">
      <c r="A3" s="88"/>
      <c r="B3" s="85" t="s">
        <v>34</v>
      </c>
      <c r="C3" s="85" t="s">
        <v>70</v>
      </c>
      <c r="D3" s="85" t="s">
        <v>72</v>
      </c>
      <c r="E3" s="85" t="s">
        <v>32</v>
      </c>
    </row>
    <row r="4" spans="1:5" s="23" customFormat="1" ht="114" customHeight="1">
      <c r="A4" s="89"/>
      <c r="B4" s="86"/>
      <c r="C4" s="86"/>
      <c r="D4" s="86"/>
      <c r="E4" s="86"/>
    </row>
    <row r="5" spans="1:5" s="26" customFormat="1" ht="14.25">
      <c r="A5" s="56" t="s">
        <v>36</v>
      </c>
      <c r="B5" s="11">
        <f>B6+B13</f>
        <v>1126203.684</v>
      </c>
      <c r="C5" s="11">
        <f>C6+C13</f>
        <v>1030756.415</v>
      </c>
      <c r="D5" s="11">
        <f>D6+D13</f>
        <v>911275.64</v>
      </c>
      <c r="E5" s="12">
        <f>SUM(D5)/C5*100</f>
        <v>88.40843740953093</v>
      </c>
    </row>
    <row r="6" spans="1:5" s="27" customFormat="1" ht="15">
      <c r="A6" s="57" t="s">
        <v>37</v>
      </c>
      <c r="B6" s="17">
        <v>1025483.463</v>
      </c>
      <c r="C6" s="17">
        <v>930604.006</v>
      </c>
      <c r="D6" s="46">
        <f>836072.595+683.375</f>
        <v>836755.97</v>
      </c>
      <c r="E6" s="13">
        <f aca="true" t="shared" si="0" ref="E6:E72">SUM(D6)/C6*100</f>
        <v>89.91536299060375</v>
      </c>
    </row>
    <row r="7" spans="1:5" s="27" customFormat="1" ht="15">
      <c r="A7" s="28" t="s">
        <v>38</v>
      </c>
      <c r="B7" s="5">
        <v>658763.806</v>
      </c>
      <c r="C7" s="5">
        <v>603742.367</v>
      </c>
      <c r="D7" s="5">
        <v>550916.927</v>
      </c>
      <c r="E7" s="13">
        <f t="shared" si="0"/>
        <v>91.25033410153243</v>
      </c>
    </row>
    <row r="8" spans="1:5" s="27" customFormat="1" ht="15">
      <c r="A8" s="28" t="s">
        <v>39</v>
      </c>
      <c r="B8" s="5">
        <v>145790.687</v>
      </c>
      <c r="C8" s="5">
        <v>133581.661</v>
      </c>
      <c r="D8" s="5">
        <v>122473.188</v>
      </c>
      <c r="E8" s="13">
        <f t="shared" si="0"/>
        <v>91.68413319849347</v>
      </c>
    </row>
    <row r="9" spans="1:5" s="27" customFormat="1" ht="15">
      <c r="A9" s="28" t="s">
        <v>40</v>
      </c>
      <c r="B9" s="5">
        <v>187.729</v>
      </c>
      <c r="C9" s="5">
        <v>187.729</v>
      </c>
      <c r="D9" s="5">
        <f>184.054+0.28</f>
        <v>184.334</v>
      </c>
      <c r="E9" s="13">
        <f t="shared" si="0"/>
        <v>98.19154206329335</v>
      </c>
    </row>
    <row r="10" spans="1:5" s="27" customFormat="1" ht="15">
      <c r="A10" s="28" t="s">
        <v>41</v>
      </c>
      <c r="B10" s="5">
        <v>56662.124</v>
      </c>
      <c r="C10" s="5">
        <v>48285.695</v>
      </c>
      <c r="D10" s="5">
        <f>41225.623+79.18</f>
        <v>41304.803</v>
      </c>
      <c r="E10" s="13">
        <f t="shared" si="0"/>
        <v>85.5425255865117</v>
      </c>
    </row>
    <row r="11" spans="1:5" s="27" customFormat="1" ht="30">
      <c r="A11" s="28" t="s">
        <v>42</v>
      </c>
      <c r="B11" s="5">
        <v>88069.465</v>
      </c>
      <c r="C11" s="5">
        <v>72642.803</v>
      </c>
      <c r="D11" s="5">
        <f>59660.549+81.165</f>
        <v>59741.714</v>
      </c>
      <c r="E11" s="13">
        <f t="shared" si="0"/>
        <v>82.24037555379023</v>
      </c>
    </row>
    <row r="12" spans="1:5" s="27" customFormat="1" ht="15">
      <c r="A12" s="28" t="s">
        <v>43</v>
      </c>
      <c r="B12" s="45">
        <f>SUM(B6)-B7-B8-B9-B10-B11</f>
        <v>76009.652</v>
      </c>
      <c r="C12" s="45">
        <f>SUM(C6)-C7-C8-C9-C10-C11</f>
        <v>72163.75100000009</v>
      </c>
      <c r="D12" s="45">
        <f>SUM(D6)-D7-D8-D9-D10-D11</f>
        <v>62135.00399999995</v>
      </c>
      <c r="E12" s="52">
        <f t="shared" si="0"/>
        <v>86.10279141393283</v>
      </c>
    </row>
    <row r="13" spans="1:5" s="27" customFormat="1" ht="15">
      <c r="A13" s="57" t="s">
        <v>44</v>
      </c>
      <c r="B13" s="17">
        <v>100720.221</v>
      </c>
      <c r="C13" s="17">
        <v>100152.409</v>
      </c>
      <c r="D13" s="17">
        <f>72521.742+1997.928</f>
        <v>74519.67</v>
      </c>
      <c r="E13" s="13">
        <f t="shared" si="0"/>
        <v>74.40626815077408</v>
      </c>
    </row>
    <row r="14" spans="1:5" s="26" customFormat="1" ht="14.25">
      <c r="A14" s="56" t="s">
        <v>45</v>
      </c>
      <c r="B14" s="11">
        <f>B15+B22</f>
        <v>544263.477</v>
      </c>
      <c r="C14" s="11">
        <f>C15+C22</f>
        <v>501308.551</v>
      </c>
      <c r="D14" s="11">
        <f>D15+D22</f>
        <v>461956.90200000006</v>
      </c>
      <c r="E14" s="12">
        <f t="shared" si="0"/>
        <v>92.15021389092564</v>
      </c>
    </row>
    <row r="15" spans="1:5" s="27" customFormat="1" ht="15">
      <c r="A15" s="57" t="s">
        <v>46</v>
      </c>
      <c r="B15" s="17">
        <f>481732.436+29819.268</f>
        <v>511551.70399999997</v>
      </c>
      <c r="C15" s="17">
        <f>441204.635+27392.143</f>
        <v>468596.778</v>
      </c>
      <c r="D15" s="17">
        <f>406220.526+1166.155+26698.375</f>
        <v>434085.05600000004</v>
      </c>
      <c r="E15" s="13">
        <f t="shared" si="0"/>
        <v>92.63509191264649</v>
      </c>
    </row>
    <row r="16" spans="1:5" s="27" customFormat="1" ht="15">
      <c r="A16" s="28" t="s">
        <v>38</v>
      </c>
      <c r="B16" s="5"/>
      <c r="C16" s="5"/>
      <c r="D16" s="5"/>
      <c r="E16" s="13"/>
    </row>
    <row r="17" spans="1:5" s="27" customFormat="1" ht="15">
      <c r="A17" s="28" t="s">
        <v>39</v>
      </c>
      <c r="B17" s="5"/>
      <c r="C17" s="5"/>
      <c r="D17" s="5"/>
      <c r="E17" s="13"/>
    </row>
    <row r="18" spans="1:5" s="27" customFormat="1" ht="15">
      <c r="A18" s="28" t="s">
        <v>40</v>
      </c>
      <c r="B18" s="5"/>
      <c r="C18" s="5"/>
      <c r="D18" s="5"/>
      <c r="E18" s="13"/>
    </row>
    <row r="19" spans="1:5" s="27" customFormat="1" ht="15">
      <c r="A19" s="28" t="s">
        <v>41</v>
      </c>
      <c r="B19" s="5"/>
      <c r="C19" s="5"/>
      <c r="D19" s="5"/>
      <c r="E19" s="13"/>
    </row>
    <row r="20" spans="1:5" s="27" customFormat="1" ht="30">
      <c r="A20" s="28" t="s">
        <v>42</v>
      </c>
      <c r="B20" s="5"/>
      <c r="C20" s="5"/>
      <c r="D20" s="5"/>
      <c r="E20" s="13"/>
    </row>
    <row r="21" spans="1:5" s="27" customFormat="1" ht="15">
      <c r="A21" s="28" t="s">
        <v>43</v>
      </c>
      <c r="B21" s="45">
        <f>SUM(B15)-B16-B17-B18-B19-B20</f>
        <v>511551.70399999997</v>
      </c>
      <c r="C21" s="45">
        <f>SUM(C15)-C16-C17-C18-C19-C20</f>
        <v>468596.778</v>
      </c>
      <c r="D21" s="45">
        <f>SUM(D15)-D16-D17-D18-D19-D20</f>
        <v>434085.05600000004</v>
      </c>
      <c r="E21" s="52">
        <f t="shared" si="0"/>
        <v>92.63509191264649</v>
      </c>
    </row>
    <row r="22" spans="1:5" s="27" customFormat="1" ht="15">
      <c r="A22" s="57" t="s">
        <v>44</v>
      </c>
      <c r="B22" s="17">
        <f>29824.321+2887.452</f>
        <v>32711.773</v>
      </c>
      <c r="C22" s="17">
        <v>32711.773</v>
      </c>
      <c r="D22" s="17">
        <v>27871.846</v>
      </c>
      <c r="E22" s="13">
        <f t="shared" si="0"/>
        <v>85.20432689478494</v>
      </c>
    </row>
    <row r="23" spans="1:5" s="26" customFormat="1" ht="28.5">
      <c r="A23" s="56" t="s">
        <v>47</v>
      </c>
      <c r="B23" s="11">
        <f>B24+B34</f>
        <v>1055397.595</v>
      </c>
      <c r="C23" s="11">
        <f>C24+C34</f>
        <v>997317.942</v>
      </c>
      <c r="D23" s="11">
        <f>D24+D34</f>
        <v>961085.29</v>
      </c>
      <c r="E23" s="12">
        <f t="shared" si="0"/>
        <v>96.36699085876869</v>
      </c>
    </row>
    <row r="24" spans="1:5" s="27" customFormat="1" ht="15">
      <c r="A24" s="57" t="s">
        <v>46</v>
      </c>
      <c r="B24" s="46">
        <v>1049048.705</v>
      </c>
      <c r="C24" s="46">
        <v>990969.052</v>
      </c>
      <c r="D24" s="46">
        <v>957502.152</v>
      </c>
      <c r="E24" s="13">
        <f t="shared" si="0"/>
        <v>96.6228107797659</v>
      </c>
    </row>
    <row r="25" spans="1:5" s="27" customFormat="1" ht="15">
      <c r="A25" s="28" t="s">
        <v>38</v>
      </c>
      <c r="B25" s="45">
        <v>22699.713</v>
      </c>
      <c r="C25" s="45">
        <v>20728.011</v>
      </c>
      <c r="D25" s="45">
        <v>18653.779</v>
      </c>
      <c r="E25" s="13">
        <f t="shared" si="0"/>
        <v>89.99309678096948</v>
      </c>
    </row>
    <row r="26" spans="1:5" s="27" customFormat="1" ht="15">
      <c r="A26" s="28" t="s">
        <v>39</v>
      </c>
      <c r="B26" s="45">
        <v>4948.664</v>
      </c>
      <c r="C26" s="45">
        <v>4542.843</v>
      </c>
      <c r="D26" s="45">
        <v>4101.476</v>
      </c>
      <c r="E26" s="13">
        <f t="shared" si="0"/>
        <v>90.28434396698279</v>
      </c>
    </row>
    <row r="27" spans="1:5" s="27" customFormat="1" ht="15">
      <c r="A27" s="28" t="s">
        <v>40</v>
      </c>
      <c r="B27" s="45">
        <v>100.175</v>
      </c>
      <c r="C27" s="45">
        <v>97.725</v>
      </c>
      <c r="D27" s="45">
        <v>97.724</v>
      </c>
      <c r="E27" s="13">
        <f t="shared" si="0"/>
        <v>99.99897672038885</v>
      </c>
    </row>
    <row r="28" spans="1:5" s="27" customFormat="1" ht="15">
      <c r="A28" s="28" t="s">
        <v>41</v>
      </c>
      <c r="B28" s="45">
        <v>326.99</v>
      </c>
      <c r="C28" s="45">
        <v>304.45</v>
      </c>
      <c r="D28" s="45">
        <v>287.13</v>
      </c>
      <c r="E28" s="13">
        <f t="shared" si="0"/>
        <v>94.3110527180161</v>
      </c>
    </row>
    <row r="29" spans="1:5" s="27" customFormat="1" ht="30">
      <c r="A29" s="28" t="s">
        <v>42</v>
      </c>
      <c r="B29" s="45">
        <v>1301.5</v>
      </c>
      <c r="C29" s="45">
        <v>1131.904</v>
      </c>
      <c r="D29" s="45">
        <v>805.714</v>
      </c>
      <c r="E29" s="13">
        <f t="shared" si="0"/>
        <v>71.18218506163068</v>
      </c>
    </row>
    <row r="30" spans="1:5" s="27" customFormat="1" ht="15">
      <c r="A30" s="28" t="s">
        <v>43</v>
      </c>
      <c r="B30" s="45">
        <f>SUM(B24)-B25-B26-B27-B28-B29</f>
        <v>1019671.6630000001</v>
      </c>
      <c r="C30" s="45">
        <f>SUM(C24)-C25-C26-C27-C28-C29</f>
        <v>964164.1190000001</v>
      </c>
      <c r="D30" s="45">
        <f>SUM(D24)-D25-D26-D27-D28-D29</f>
        <v>933556.3289999999</v>
      </c>
      <c r="E30" s="13">
        <f t="shared" si="0"/>
        <v>96.8254585088952</v>
      </c>
    </row>
    <row r="31" spans="1:5" s="27" customFormat="1" ht="15">
      <c r="A31" s="28" t="s">
        <v>48</v>
      </c>
      <c r="B31" s="5">
        <f>SUM(B32:B33)</f>
        <v>941871.8999999999</v>
      </c>
      <c r="C31" s="5">
        <f>SUM(C32:C33)</f>
        <v>892260.666</v>
      </c>
      <c r="D31" s="5">
        <f>SUM(D32:D33)</f>
        <v>869551.446</v>
      </c>
      <c r="E31" s="13">
        <f t="shared" si="0"/>
        <v>97.45486707356436</v>
      </c>
    </row>
    <row r="32" spans="1:5" s="27" customFormat="1" ht="30">
      <c r="A32" s="58" t="s">
        <v>49</v>
      </c>
      <c r="B32" s="76">
        <v>521582.3</v>
      </c>
      <c r="C32" s="76">
        <v>472045.066</v>
      </c>
      <c r="D32" s="77">
        <v>456560.446</v>
      </c>
      <c r="E32" s="78">
        <f t="shared" si="0"/>
        <v>96.71967337118613</v>
      </c>
    </row>
    <row r="33" spans="1:5" s="27" customFormat="1" ht="15">
      <c r="A33" s="58" t="s">
        <v>50</v>
      </c>
      <c r="B33" s="5">
        <v>420289.6</v>
      </c>
      <c r="C33" s="5">
        <v>420215.6</v>
      </c>
      <c r="D33" s="45">
        <v>412991</v>
      </c>
      <c r="E33" s="13">
        <f t="shared" si="0"/>
        <v>98.28073969647963</v>
      </c>
    </row>
    <row r="34" spans="1:5" s="27" customFormat="1" ht="15">
      <c r="A34" s="57" t="s">
        <v>44</v>
      </c>
      <c r="B34" s="46">
        <v>6348.89</v>
      </c>
      <c r="C34" s="46">
        <v>6348.89</v>
      </c>
      <c r="D34" s="46">
        <v>3583.138</v>
      </c>
      <c r="E34" s="13">
        <f t="shared" si="0"/>
        <v>56.43723548525805</v>
      </c>
    </row>
    <row r="35" spans="1:5" s="26" customFormat="1" ht="14.25">
      <c r="A35" s="56" t="s">
        <v>51</v>
      </c>
      <c r="B35" s="48">
        <f>B36+B41</f>
        <v>150822.359</v>
      </c>
      <c r="C35" s="48">
        <f>C36+C41</f>
        <v>140605.796</v>
      </c>
      <c r="D35" s="48">
        <f>D36+D41</f>
        <v>113471.72799999999</v>
      </c>
      <c r="E35" s="12">
        <f t="shared" si="0"/>
        <v>80.70202739010843</v>
      </c>
    </row>
    <row r="36" spans="1:5" s="27" customFormat="1" ht="15">
      <c r="A36" s="57" t="s">
        <v>46</v>
      </c>
      <c r="B36" s="46">
        <v>126595.773</v>
      </c>
      <c r="C36" s="46">
        <v>116379.21</v>
      </c>
      <c r="D36" s="46">
        <f>101565.169+3.688</f>
        <v>101568.85699999999</v>
      </c>
      <c r="E36" s="13">
        <f t="shared" si="0"/>
        <v>87.27405607926019</v>
      </c>
    </row>
    <row r="37" spans="1:5" s="27" customFormat="1" ht="15">
      <c r="A37" s="28" t="s">
        <v>38</v>
      </c>
      <c r="B37" s="45">
        <v>61525.389</v>
      </c>
      <c r="C37" s="45">
        <v>56575.535</v>
      </c>
      <c r="D37" s="45">
        <v>52159.405</v>
      </c>
      <c r="E37" s="13">
        <f t="shared" si="0"/>
        <v>92.19427620083486</v>
      </c>
    </row>
    <row r="38" spans="1:5" s="27" customFormat="1" ht="15">
      <c r="A38" s="28" t="s">
        <v>39</v>
      </c>
      <c r="B38" s="45">
        <v>13699.676</v>
      </c>
      <c r="C38" s="45">
        <v>12671.232</v>
      </c>
      <c r="D38" s="45">
        <v>11669.917</v>
      </c>
      <c r="E38" s="13">
        <f t="shared" si="0"/>
        <v>92.0977297235186</v>
      </c>
    </row>
    <row r="39" spans="1:5" s="27" customFormat="1" ht="30">
      <c r="A39" s="28" t="s">
        <v>42</v>
      </c>
      <c r="B39" s="45">
        <v>6322.26</v>
      </c>
      <c r="C39" s="45">
        <v>5453.055</v>
      </c>
      <c r="D39" s="45">
        <f>3967.033+3.627</f>
        <v>3970.66</v>
      </c>
      <c r="E39" s="13">
        <f t="shared" si="0"/>
        <v>72.81533012228924</v>
      </c>
    </row>
    <row r="40" spans="1:5" s="27" customFormat="1" ht="15">
      <c r="A40" s="28" t="s">
        <v>43</v>
      </c>
      <c r="B40" s="45">
        <f>SUM(B36)-B37-B38-B39</f>
        <v>45048.448</v>
      </c>
      <c r="C40" s="45">
        <f>SUM(C36)-C37-C38-C39</f>
        <v>41679.388</v>
      </c>
      <c r="D40" s="45">
        <f>SUM(D36)-D37-D38-D39</f>
        <v>33768.874999999985</v>
      </c>
      <c r="E40" s="13">
        <f t="shared" si="0"/>
        <v>81.020563449732</v>
      </c>
    </row>
    <row r="41" spans="1:5" s="27" customFormat="1" ht="15">
      <c r="A41" s="57" t="s">
        <v>44</v>
      </c>
      <c r="B41" s="46">
        <v>24226.586</v>
      </c>
      <c r="C41" s="46">
        <v>24226.586</v>
      </c>
      <c r="D41" s="46">
        <f>11844.875+57.996</f>
        <v>11902.871</v>
      </c>
      <c r="E41" s="13">
        <f t="shared" si="0"/>
        <v>49.13144179704065</v>
      </c>
    </row>
    <row r="42" spans="1:5" s="26" customFormat="1" ht="14.25">
      <c r="A42" s="56" t="s">
        <v>52</v>
      </c>
      <c r="B42" s="48">
        <f>B43+B48</f>
        <v>113806.10999999999</v>
      </c>
      <c r="C42" s="48">
        <f>C43+C48</f>
        <v>108020.68299999999</v>
      </c>
      <c r="D42" s="48">
        <f>D43+D48</f>
        <v>86322.722</v>
      </c>
      <c r="E42" s="12">
        <f t="shared" si="0"/>
        <v>79.91314218963048</v>
      </c>
    </row>
    <row r="43" spans="1:5" s="27" customFormat="1" ht="15">
      <c r="A43" s="57" t="s">
        <v>46</v>
      </c>
      <c r="B43" s="46">
        <v>77212.817</v>
      </c>
      <c r="C43" s="46">
        <v>71427.39</v>
      </c>
      <c r="D43" s="46">
        <f>65658.201+54.874</f>
        <v>65713.075</v>
      </c>
      <c r="E43" s="13">
        <f t="shared" si="0"/>
        <v>91.99982667713323</v>
      </c>
    </row>
    <row r="44" spans="1:5" s="27" customFormat="1" ht="15">
      <c r="A44" s="28" t="s">
        <v>38</v>
      </c>
      <c r="B44" s="45">
        <v>38000.765</v>
      </c>
      <c r="C44" s="45">
        <v>34682.372</v>
      </c>
      <c r="D44" s="45">
        <f>32045.205+99.216</f>
        <v>32144.421000000002</v>
      </c>
      <c r="E44" s="13">
        <f t="shared" si="0"/>
        <v>92.68230269832756</v>
      </c>
    </row>
    <row r="45" spans="1:5" s="27" customFormat="1" ht="15">
      <c r="A45" s="28" t="s">
        <v>39</v>
      </c>
      <c r="B45" s="45">
        <v>8368.851</v>
      </c>
      <c r="C45" s="45">
        <v>7635.127</v>
      </c>
      <c r="D45" s="45">
        <f>7013.725+21.827</f>
        <v>7035.552000000001</v>
      </c>
      <c r="E45" s="13">
        <f t="shared" si="0"/>
        <v>92.14715092492895</v>
      </c>
    </row>
    <row r="46" spans="1:5" s="27" customFormat="1" ht="30">
      <c r="A46" s="28" t="s">
        <v>42</v>
      </c>
      <c r="B46" s="45">
        <v>5627.013</v>
      </c>
      <c r="C46" s="45">
        <v>4788.824</v>
      </c>
      <c r="D46" s="45">
        <f>3633.769+9</f>
        <v>3642.769</v>
      </c>
      <c r="E46" s="13">
        <f t="shared" si="0"/>
        <v>76.06813280254192</v>
      </c>
    </row>
    <row r="47" spans="1:5" s="27" customFormat="1" ht="15">
      <c r="A47" s="28" t="s">
        <v>43</v>
      </c>
      <c r="B47" s="45">
        <f>SUM(B43)-B44-B45-B46</f>
        <v>25216.187999999995</v>
      </c>
      <c r="C47" s="45">
        <f>SUM(C43)-C44-C45-C46</f>
        <v>24321.066999999995</v>
      </c>
      <c r="D47" s="45">
        <f>SUM(D43)-D44-D45-D46</f>
        <v>22890.332999999995</v>
      </c>
      <c r="E47" s="13">
        <f t="shared" si="0"/>
        <v>94.11730579090136</v>
      </c>
    </row>
    <row r="48" spans="1:5" s="27" customFormat="1" ht="15">
      <c r="A48" s="57" t="s">
        <v>44</v>
      </c>
      <c r="B48" s="46">
        <v>36593.293</v>
      </c>
      <c r="C48" s="46">
        <v>36593.293</v>
      </c>
      <c r="D48" s="46">
        <v>20609.647</v>
      </c>
      <c r="E48" s="13">
        <f t="shared" si="0"/>
        <v>56.32083179832983</v>
      </c>
    </row>
    <row r="49" spans="1:5" s="27" customFormat="1" ht="14.25">
      <c r="A49" s="56" t="s">
        <v>53</v>
      </c>
      <c r="B49" s="11">
        <f>B50+B55</f>
        <v>163848.806</v>
      </c>
      <c r="C49" s="11">
        <f>C50+C55</f>
        <v>149491.29200000002</v>
      </c>
      <c r="D49" s="11">
        <f>D50+D55</f>
        <v>123373.717</v>
      </c>
      <c r="E49" s="12">
        <f t="shared" si="0"/>
        <v>82.52903252719229</v>
      </c>
    </row>
    <row r="50" spans="1:5" s="27" customFormat="1" ht="15">
      <c r="A50" s="57" t="s">
        <v>46</v>
      </c>
      <c r="B50" s="17">
        <f>146383.581+90.5</f>
        <v>146474.081</v>
      </c>
      <c r="C50" s="17">
        <v>132284.567</v>
      </c>
      <c r="D50" s="17">
        <v>116067.875</v>
      </c>
      <c r="E50" s="13">
        <f t="shared" si="0"/>
        <v>87.7410552358689</v>
      </c>
    </row>
    <row r="51" spans="1:5" s="27" customFormat="1" ht="15">
      <c r="A51" s="28" t="s">
        <v>38</v>
      </c>
      <c r="B51" s="5">
        <f>96802.106+74.2</f>
        <v>96876.306</v>
      </c>
      <c r="C51" s="5">
        <v>86969.969</v>
      </c>
      <c r="D51" s="5">
        <v>79230.444</v>
      </c>
      <c r="E51" s="13">
        <f t="shared" si="0"/>
        <v>91.10092243450151</v>
      </c>
    </row>
    <row r="52" spans="1:5" s="27" customFormat="1" ht="15">
      <c r="A52" s="28" t="s">
        <v>39</v>
      </c>
      <c r="B52" s="5">
        <v>21287.262</v>
      </c>
      <c r="C52" s="5">
        <v>19152.735</v>
      </c>
      <c r="D52" s="5">
        <v>17263.156</v>
      </c>
      <c r="E52" s="13">
        <f t="shared" si="0"/>
        <v>90.13415577461913</v>
      </c>
    </row>
    <row r="53" spans="1:5" s="27" customFormat="1" ht="30">
      <c r="A53" s="28" t="s">
        <v>42</v>
      </c>
      <c r="B53" s="5">
        <f>5245.45-5.681</f>
        <v>5239.769</v>
      </c>
      <c r="C53" s="5">
        <v>4445.475</v>
      </c>
      <c r="D53" s="5">
        <v>3226.462</v>
      </c>
      <c r="E53" s="13">
        <f t="shared" si="0"/>
        <v>72.57856584504468</v>
      </c>
    </row>
    <row r="54" spans="1:5" s="27" customFormat="1" ht="15">
      <c r="A54" s="28" t="s">
        <v>43</v>
      </c>
      <c r="B54" s="5">
        <f>SUM(B50)-B51-B52-B53+5.681</f>
        <v>23076.42500000001</v>
      </c>
      <c r="C54" s="5">
        <f>SUM(C50)-C51-C52-C53</f>
        <v>21716.388000000014</v>
      </c>
      <c r="D54" s="5">
        <f>SUM(D50)-D51-D52-D53</f>
        <v>16347.812999999998</v>
      </c>
      <c r="E54" s="13">
        <f t="shared" si="0"/>
        <v>75.27869275498296</v>
      </c>
    </row>
    <row r="55" spans="1:5" s="27" customFormat="1" ht="15">
      <c r="A55" s="57" t="s">
        <v>44</v>
      </c>
      <c r="B55" s="17">
        <v>17374.725</v>
      </c>
      <c r="C55" s="17">
        <v>17206.725</v>
      </c>
      <c r="D55" s="17">
        <v>7305.842</v>
      </c>
      <c r="E55" s="13">
        <f t="shared" si="0"/>
        <v>42.459224518320596</v>
      </c>
    </row>
    <row r="56" spans="1:5" s="27" customFormat="1" ht="28.5">
      <c r="A56" s="14" t="s">
        <v>54</v>
      </c>
      <c r="B56" s="15">
        <f>B57+B60</f>
        <v>554612.051</v>
      </c>
      <c r="C56" s="15">
        <f>C57+C60</f>
        <v>545326.498</v>
      </c>
      <c r="D56" s="47">
        <f>D57+D60</f>
        <v>307606.842</v>
      </c>
      <c r="E56" s="12">
        <f t="shared" si="0"/>
        <v>56.40782964483784</v>
      </c>
    </row>
    <row r="57" spans="1:5" s="27" customFormat="1" ht="15">
      <c r="A57" s="57" t="s">
        <v>46</v>
      </c>
      <c r="B57" s="17">
        <v>345485.049</v>
      </c>
      <c r="C57" s="17">
        <v>336444.496</v>
      </c>
      <c r="D57" s="17">
        <f>183621.698+400.936</f>
        <v>184022.634</v>
      </c>
      <c r="E57" s="13">
        <f t="shared" si="0"/>
        <v>54.69628309805966</v>
      </c>
    </row>
    <row r="58" spans="1:5" s="27" customFormat="1" ht="30">
      <c r="A58" s="28" t="s">
        <v>42</v>
      </c>
      <c r="B58" s="5">
        <v>26959.025</v>
      </c>
      <c r="C58" s="5">
        <v>26750.177</v>
      </c>
      <c r="D58" s="5">
        <f>21851.309+5.099</f>
        <v>21856.408</v>
      </c>
      <c r="E58" s="13">
        <f t="shared" si="0"/>
        <v>81.70565749901392</v>
      </c>
    </row>
    <row r="59" spans="1:5" s="27" customFormat="1" ht="15">
      <c r="A59" s="28" t="s">
        <v>43</v>
      </c>
      <c r="B59" s="5">
        <f>SUM(B57)-B58</f>
        <v>318526.024</v>
      </c>
      <c r="C59" s="5">
        <f>SUM(C57)-C58</f>
        <v>309694.31899999996</v>
      </c>
      <c r="D59" s="5">
        <f>SUM(D57)-D58</f>
        <v>162166.226</v>
      </c>
      <c r="E59" s="13">
        <f t="shared" si="0"/>
        <v>52.363319586756774</v>
      </c>
    </row>
    <row r="60" spans="1:5" s="27" customFormat="1" ht="15">
      <c r="A60" s="57" t="s">
        <v>44</v>
      </c>
      <c r="B60" s="17">
        <v>209127.002</v>
      </c>
      <c r="C60" s="17">
        <v>208882.002</v>
      </c>
      <c r="D60" s="17">
        <v>123584.208</v>
      </c>
      <c r="E60" s="13">
        <f t="shared" si="0"/>
        <v>59.16460337257779</v>
      </c>
    </row>
    <row r="61" spans="1:5" s="27" customFormat="1" ht="15">
      <c r="A61" s="14" t="s">
        <v>55</v>
      </c>
      <c r="B61" s="15">
        <f>SUM(B62)</f>
        <v>184133.332</v>
      </c>
      <c r="C61" s="15">
        <f>SUM(C62)</f>
        <v>178347.476</v>
      </c>
      <c r="D61" s="15">
        <f>SUM(D62)</f>
        <v>72845.453</v>
      </c>
      <c r="E61" s="12">
        <f t="shared" si="0"/>
        <v>40.844678396233654</v>
      </c>
    </row>
    <row r="62" spans="1:5" s="27" customFormat="1" ht="15">
      <c r="A62" s="57" t="s">
        <v>44</v>
      </c>
      <c r="B62" s="17">
        <v>184133.332</v>
      </c>
      <c r="C62" s="17">
        <v>178347.476</v>
      </c>
      <c r="D62" s="17">
        <f>72406.036+439.417</f>
        <v>72845.453</v>
      </c>
      <c r="E62" s="13">
        <f t="shared" si="0"/>
        <v>40.844678396233654</v>
      </c>
    </row>
    <row r="63" spans="1:5" s="27" customFormat="1" ht="15">
      <c r="A63" s="59" t="s">
        <v>56</v>
      </c>
      <c r="B63" s="15">
        <f>SUM(B64:B65)</f>
        <v>181591.049</v>
      </c>
      <c r="C63" s="15">
        <f>SUM(C64:C65)</f>
        <v>181091.049</v>
      </c>
      <c r="D63" s="15">
        <f>SUM(D64:D65)</f>
        <v>125919.764</v>
      </c>
      <c r="E63" s="12">
        <f t="shared" si="0"/>
        <v>69.53395250363809</v>
      </c>
    </row>
    <row r="64" spans="1:5" s="27" customFormat="1" ht="15">
      <c r="A64" s="57" t="s">
        <v>43</v>
      </c>
      <c r="B64" s="17">
        <v>97630.315</v>
      </c>
      <c r="C64" s="17">
        <v>97130.315</v>
      </c>
      <c r="D64" s="17">
        <v>68436.727</v>
      </c>
      <c r="E64" s="13">
        <f t="shared" si="0"/>
        <v>70.45866885122322</v>
      </c>
    </row>
    <row r="65" spans="1:5" s="27" customFormat="1" ht="15">
      <c r="A65" s="57" t="s">
        <v>44</v>
      </c>
      <c r="B65" s="17">
        <v>83960.734</v>
      </c>
      <c r="C65" s="17">
        <v>83960.734</v>
      </c>
      <c r="D65" s="17">
        <v>57483.037</v>
      </c>
      <c r="E65" s="13">
        <f t="shared" si="0"/>
        <v>68.46419065369295</v>
      </c>
    </row>
    <row r="66" spans="1:5" s="27" customFormat="1" ht="57">
      <c r="A66" s="56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15068.326</v>
      </c>
      <c r="E66" s="12">
        <f t="shared" si="0"/>
        <v>100</v>
      </c>
    </row>
    <row r="67" spans="1:5" s="27" customFormat="1" ht="15">
      <c r="A67" s="57" t="s">
        <v>44</v>
      </c>
      <c r="B67" s="17">
        <v>15068.326</v>
      </c>
      <c r="C67" s="17">
        <v>15068.326</v>
      </c>
      <c r="D67" s="17">
        <v>15068.326</v>
      </c>
      <c r="E67" s="13">
        <f t="shared" si="0"/>
        <v>100</v>
      </c>
    </row>
    <row r="68" spans="1:5" s="27" customFormat="1" ht="42.75">
      <c r="A68" s="56" t="s">
        <v>75</v>
      </c>
      <c r="B68" s="11">
        <f>SUM(B69:B70)</f>
        <v>30016.699999999997</v>
      </c>
      <c r="C68" s="11">
        <f>SUM(C69:C70)</f>
        <v>29351.443</v>
      </c>
      <c r="D68" s="11">
        <f>SUM(D69:D70)</f>
        <v>3210.824</v>
      </c>
      <c r="E68" s="13">
        <f t="shared" si="0"/>
        <v>10.939237297464388</v>
      </c>
    </row>
    <row r="69" spans="1:5" s="27" customFormat="1" ht="15">
      <c r="A69" s="57" t="s">
        <v>76</v>
      </c>
      <c r="B69" s="17">
        <v>5610.598</v>
      </c>
      <c r="C69" s="17">
        <v>5610.598</v>
      </c>
      <c r="D69" s="17">
        <v>1788.511</v>
      </c>
      <c r="E69" s="13">
        <f t="shared" si="0"/>
        <v>31.877368508668773</v>
      </c>
    </row>
    <row r="70" spans="1:5" s="27" customFormat="1" ht="15">
      <c r="A70" s="57" t="s">
        <v>44</v>
      </c>
      <c r="B70" s="17">
        <v>24406.102</v>
      </c>
      <c r="C70" s="17">
        <v>23740.845</v>
      </c>
      <c r="D70" s="17">
        <v>1422.313</v>
      </c>
      <c r="E70" s="13">
        <f t="shared" si="0"/>
        <v>5.990995686969018</v>
      </c>
    </row>
    <row r="71" spans="1:5" s="27" customFormat="1" ht="39.75" customHeight="1">
      <c r="A71" s="59" t="s">
        <v>58</v>
      </c>
      <c r="B71" s="11">
        <f>SUM(B72)+B75</f>
        <v>8734</v>
      </c>
      <c r="C71" s="11">
        <f>SUM(C72)+C75</f>
        <v>8158.621</v>
      </c>
      <c r="D71" s="11">
        <f>SUM(D72)+D75</f>
        <v>7313.782</v>
      </c>
      <c r="E71" s="12">
        <f t="shared" si="0"/>
        <v>89.64483090953729</v>
      </c>
    </row>
    <row r="72" spans="1:5" s="27" customFormat="1" ht="15">
      <c r="A72" s="57" t="s">
        <v>46</v>
      </c>
      <c r="B72" s="17">
        <v>8564</v>
      </c>
      <c r="C72" s="17">
        <v>7988.621</v>
      </c>
      <c r="D72" s="17">
        <v>7151.481</v>
      </c>
      <c r="E72" s="13">
        <f t="shared" si="0"/>
        <v>89.52084471149651</v>
      </c>
    </row>
    <row r="73" spans="1:5" s="27" customFormat="1" ht="30">
      <c r="A73" s="28" t="s">
        <v>42</v>
      </c>
      <c r="B73" s="5">
        <v>19</v>
      </c>
      <c r="C73" s="5">
        <v>18.9</v>
      </c>
      <c r="D73" s="5">
        <v>6.946</v>
      </c>
      <c r="E73" s="13">
        <f aca="true" t="shared" si="1" ref="E73:E82">SUM(D73)/C73*100</f>
        <v>36.75132275132275</v>
      </c>
    </row>
    <row r="74" spans="1:5" s="27" customFormat="1" ht="15">
      <c r="A74" s="28" t="s">
        <v>43</v>
      </c>
      <c r="B74" s="5">
        <f>SUM(B72)-B73</f>
        <v>8545</v>
      </c>
      <c r="C74" s="5">
        <f>SUM(C72)-C73</f>
        <v>7969.7210000000005</v>
      </c>
      <c r="D74" s="5">
        <f>SUM(D72)-D73</f>
        <v>7144.535</v>
      </c>
      <c r="E74" s="12">
        <f t="shared" si="1"/>
        <v>89.64598635259627</v>
      </c>
    </row>
    <row r="75" spans="1:5" s="27" customFormat="1" ht="15">
      <c r="A75" s="57" t="s">
        <v>44</v>
      </c>
      <c r="B75" s="17">
        <v>170</v>
      </c>
      <c r="C75" s="17">
        <v>170</v>
      </c>
      <c r="D75" s="5">
        <v>162.301</v>
      </c>
      <c r="E75" s="13">
        <f t="shared" si="1"/>
        <v>95.47117647058823</v>
      </c>
    </row>
    <row r="76" spans="1:5" s="27" customFormat="1" ht="15">
      <c r="A76" s="59" t="s">
        <v>59</v>
      </c>
      <c r="B76" s="11">
        <v>2589.8</v>
      </c>
      <c r="C76" s="11">
        <v>2389.8</v>
      </c>
      <c r="D76" s="11"/>
      <c r="E76" s="13">
        <f t="shared" si="1"/>
        <v>0</v>
      </c>
    </row>
    <row r="77" spans="1:5" s="27" customFormat="1" ht="14.25">
      <c r="A77" s="59" t="s">
        <v>60</v>
      </c>
      <c r="B77" s="11">
        <v>53836.8</v>
      </c>
      <c r="C77" s="11">
        <v>49350.4</v>
      </c>
      <c r="D77" s="11">
        <v>46359.467</v>
      </c>
      <c r="E77" s="12">
        <f t="shared" si="1"/>
        <v>93.93939461483593</v>
      </c>
    </row>
    <row r="78" spans="1:5" s="27" customFormat="1" ht="28.5">
      <c r="A78" s="59" t="s">
        <v>78</v>
      </c>
      <c r="B78" s="11">
        <f>SUM(B79:B80)</f>
        <v>89375</v>
      </c>
      <c r="C78" s="11">
        <f>SUM(C79:C80)</f>
        <v>89375</v>
      </c>
      <c r="D78" s="11">
        <f>SUM(D79:D80)</f>
        <v>89375</v>
      </c>
      <c r="E78" s="12">
        <f t="shared" si="1"/>
        <v>100</v>
      </c>
    </row>
    <row r="79" spans="1:5" s="27" customFormat="1" ht="15">
      <c r="A79" s="57" t="s">
        <v>76</v>
      </c>
      <c r="B79" s="17">
        <v>44000</v>
      </c>
      <c r="C79" s="17">
        <v>44000</v>
      </c>
      <c r="D79" s="17">
        <v>44000</v>
      </c>
      <c r="E79" s="13">
        <f t="shared" si="1"/>
        <v>100</v>
      </c>
    </row>
    <row r="80" spans="1:5" s="27" customFormat="1" ht="15">
      <c r="A80" s="57" t="s">
        <v>44</v>
      </c>
      <c r="B80" s="17">
        <v>45375</v>
      </c>
      <c r="C80" s="17">
        <v>45375</v>
      </c>
      <c r="D80" s="17">
        <v>45375</v>
      </c>
      <c r="E80" s="13">
        <f t="shared" si="1"/>
        <v>100</v>
      </c>
    </row>
    <row r="81" spans="1:5" s="26" customFormat="1" ht="14.25">
      <c r="A81" s="56" t="s">
        <v>61</v>
      </c>
      <c r="B81" s="11">
        <f>SUM(B82)+B86</f>
        <v>20799.292</v>
      </c>
      <c r="C81" s="11">
        <f>SUM(C82)+C86</f>
        <v>20407.743000000002</v>
      </c>
      <c r="D81" s="11">
        <f>SUM(D82)+D86</f>
        <v>7669.001</v>
      </c>
      <c r="E81" s="12">
        <f t="shared" si="1"/>
        <v>37.57887876185034</v>
      </c>
    </row>
    <row r="82" spans="1:5" s="26" customFormat="1" ht="15">
      <c r="A82" s="57" t="s">
        <v>46</v>
      </c>
      <c r="B82" s="17">
        <v>13885.452</v>
      </c>
      <c r="C82" s="17">
        <v>13512.448</v>
      </c>
      <c r="D82" s="17">
        <v>4114.854</v>
      </c>
      <c r="E82" s="13">
        <f t="shared" si="1"/>
        <v>30.452320704582913</v>
      </c>
    </row>
    <row r="83" spans="1:5" s="27" customFormat="1" ht="15">
      <c r="A83" s="28" t="s">
        <v>38</v>
      </c>
      <c r="B83" s="5"/>
      <c r="C83" s="5"/>
      <c r="D83" s="5"/>
      <c r="E83" s="12"/>
    </row>
    <row r="84" spans="1:5" s="27" customFormat="1" ht="15">
      <c r="A84" s="28" t="s">
        <v>39</v>
      </c>
      <c r="B84" s="5"/>
      <c r="C84" s="5"/>
      <c r="D84" s="5"/>
      <c r="E84" s="12"/>
    </row>
    <row r="85" spans="1:5" s="27" customFormat="1" ht="15">
      <c r="A85" s="28" t="s">
        <v>43</v>
      </c>
      <c r="B85" s="5">
        <f>SUM(B82)-B83-B84</f>
        <v>13885.452</v>
      </c>
      <c r="C85" s="5">
        <f>SUM(C82)-C83-C84</f>
        <v>13512.448</v>
      </c>
      <c r="D85" s="5">
        <f>SUM(D82)-D83-D84</f>
        <v>4114.854</v>
      </c>
      <c r="E85" s="13">
        <f aca="true" t="shared" si="2" ref="E85:E96">SUM(D85)/C85*100</f>
        <v>30.452320704582913</v>
      </c>
    </row>
    <row r="86" spans="1:5" s="27" customFormat="1" ht="15">
      <c r="A86" s="57" t="s">
        <v>44</v>
      </c>
      <c r="B86" s="17">
        <v>6913.84</v>
      </c>
      <c r="C86" s="17">
        <v>6895.295</v>
      </c>
      <c r="D86" s="17">
        <v>3554.147</v>
      </c>
      <c r="E86" s="13">
        <f t="shared" si="2"/>
        <v>51.54452420092252</v>
      </c>
    </row>
    <row r="87" spans="1:5" s="27" customFormat="1" ht="40.5">
      <c r="A87" s="60" t="s">
        <v>62</v>
      </c>
      <c r="B87" s="48">
        <v>25360.833</v>
      </c>
      <c r="C87" s="48">
        <v>25162.718</v>
      </c>
      <c r="D87" s="48">
        <f>18000+3500</f>
        <v>21500</v>
      </c>
      <c r="E87" s="12">
        <f t="shared" si="2"/>
        <v>85.44386977591212</v>
      </c>
    </row>
    <row r="88" spans="1:10" s="31" customFormat="1" ht="15.75">
      <c r="A88" s="61" t="s">
        <v>63</v>
      </c>
      <c r="B88" s="49">
        <f>B5+B14+B23+B35+B42+B49+B56+B61+B63+B66+B71+B76+B77+B81+B87+B68+B78</f>
        <v>4320459.214</v>
      </c>
      <c r="C88" s="49">
        <f>C5+C14+C23+C35+C42+C49+C56+C61+C63+C66+C71+C76+C77+C81+C87+C68+C78</f>
        <v>4071529.752999999</v>
      </c>
      <c r="D88" s="49">
        <f>D5+D14+D23+D35+D42+D49+D56+D61+D63+D66+D71+D76+D77+D81+D87+D68+D78</f>
        <v>3354354.4580000015</v>
      </c>
      <c r="E88" s="50">
        <f t="shared" si="2"/>
        <v>82.38560593910518</v>
      </c>
      <c r="F88" s="29"/>
      <c r="G88" s="29"/>
      <c r="H88" s="30"/>
      <c r="I88" s="30"/>
      <c r="J88" s="30"/>
    </row>
    <row r="89" spans="1:10" s="31" customFormat="1" ht="15.75">
      <c r="A89" s="56" t="s">
        <v>46</v>
      </c>
      <c r="B89" s="20">
        <f>B6+B15+B24+B36+B43+B50+B57+B64+B72+B82+B77+B69+B79</f>
        <v>3505378.7569999998</v>
      </c>
      <c r="C89" s="20">
        <f>C6+C15+C24+C36+C43+C50+C57+C64+C72+C82+C77+C69+C79</f>
        <v>3264297.8809999996</v>
      </c>
      <c r="D89" s="20">
        <f>D6+D15+D24+D36+D43+D50+D57+D64+D72+D82+D77+D69+D79</f>
        <v>2867566.6590000005</v>
      </c>
      <c r="E89" s="50">
        <f t="shared" si="2"/>
        <v>87.8463535969192</v>
      </c>
      <c r="F89" s="29"/>
      <c r="G89" s="29"/>
      <c r="H89" s="30"/>
      <c r="I89" s="30"/>
      <c r="J89" s="30"/>
    </row>
    <row r="90" spans="1:5" s="32" customFormat="1" ht="15">
      <c r="A90" s="62" t="s">
        <v>38</v>
      </c>
      <c r="B90" s="15">
        <f aca="true" t="shared" si="3" ref="B90:D91">B7+B16+B25+B37+B44+B51+B83</f>
        <v>877865.9789999999</v>
      </c>
      <c r="C90" s="15">
        <f t="shared" si="3"/>
        <v>802698.2540000001</v>
      </c>
      <c r="D90" s="15">
        <f t="shared" si="3"/>
        <v>733104.976</v>
      </c>
      <c r="E90" s="12">
        <f t="shared" si="2"/>
        <v>91.33008230014164</v>
      </c>
    </row>
    <row r="91" spans="1:5" ht="15">
      <c r="A91" s="62" t="s">
        <v>39</v>
      </c>
      <c r="B91" s="15">
        <f t="shared" si="3"/>
        <v>194095.13999999998</v>
      </c>
      <c r="C91" s="15">
        <f t="shared" si="3"/>
        <v>177583.598</v>
      </c>
      <c r="D91" s="15">
        <f t="shared" si="3"/>
        <v>162543.28899999996</v>
      </c>
      <c r="E91" s="12">
        <f t="shared" si="2"/>
        <v>91.53057536315936</v>
      </c>
    </row>
    <row r="92" spans="1:5" ht="15">
      <c r="A92" s="62" t="s">
        <v>64</v>
      </c>
      <c r="B92" s="15">
        <f>B73+B11+B20+B29+B39+B46+B53+B58</f>
        <v>133538.032</v>
      </c>
      <c r="C92" s="15">
        <f>C73+C11+C20+C29+C39+C46+C53+C58</f>
        <v>115231.13799999998</v>
      </c>
      <c r="D92" s="15">
        <f>D73+D11+D20+D29+D39+D46+D53+D58</f>
        <v>93250.673</v>
      </c>
      <c r="E92" s="12">
        <f t="shared" si="2"/>
        <v>80.9248911522509</v>
      </c>
    </row>
    <row r="93" spans="1:5" ht="15">
      <c r="A93" s="62" t="s">
        <v>43</v>
      </c>
      <c r="B93" s="15">
        <f>B89-B90-B91-B92</f>
        <v>2299879.6059999997</v>
      </c>
      <c r="C93" s="15">
        <f>C89-C90-C91-C92</f>
        <v>2168784.8909999994</v>
      </c>
      <c r="D93" s="15">
        <f>D89-D90-D91-D92</f>
        <v>1878667.7210000004</v>
      </c>
      <c r="E93" s="12">
        <f t="shared" si="2"/>
        <v>86.62305463285344</v>
      </c>
    </row>
    <row r="94" spans="1:5" ht="15">
      <c r="A94" s="56" t="s">
        <v>44</v>
      </c>
      <c r="B94" s="11">
        <f>B13+B22+B41+B34+B55+B60+B62+B65+B67+B75+B86+B48+B70+B80</f>
        <v>787129.8239999999</v>
      </c>
      <c r="C94" s="11">
        <f>C13+C22+C41+C34+C55+C60+C62+C65+C67+C75+C86+C48+C70+C80</f>
        <v>779679.3539999999</v>
      </c>
      <c r="D94" s="11">
        <f>D13+D22+D41+D34+D55+D60+D62+D65+D67+D75+D86+D48+D70+D80</f>
        <v>465287.799</v>
      </c>
      <c r="E94" s="12">
        <f t="shared" si="2"/>
        <v>59.67681414326639</v>
      </c>
    </row>
    <row r="95" spans="1:5" ht="15">
      <c r="A95" s="56" t="s">
        <v>65</v>
      </c>
      <c r="B95" s="11">
        <f>SUM(B87)</f>
        <v>25360.833</v>
      </c>
      <c r="C95" s="11">
        <f>SUM(C87)</f>
        <v>25162.718</v>
      </c>
      <c r="D95" s="11">
        <f>SUM(D87)</f>
        <v>21500</v>
      </c>
      <c r="E95" s="12">
        <f t="shared" si="2"/>
        <v>85.44386977591212</v>
      </c>
    </row>
    <row r="96" spans="1:5" ht="28.5">
      <c r="A96" s="56" t="s">
        <v>66</v>
      </c>
      <c r="B96" s="11">
        <f>SUM(B76)</f>
        <v>2589.8</v>
      </c>
      <c r="C96" s="11">
        <f>SUM(C76)</f>
        <v>2389.8</v>
      </c>
      <c r="D96" s="11"/>
      <c r="E96" s="12">
        <f t="shared" si="2"/>
        <v>0</v>
      </c>
    </row>
    <row r="99" spans="2:3" ht="15">
      <c r="B99" s="34"/>
      <c r="C99" s="34"/>
    </row>
    <row r="100" spans="2:3" ht="15">
      <c r="B100" s="34"/>
      <c r="C100" s="34"/>
    </row>
    <row r="101" spans="2:3" ht="15">
      <c r="B101" s="34"/>
      <c r="C101" s="34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2017-11-22T08:27:47Z</cp:lastPrinted>
  <dcterms:created xsi:type="dcterms:W3CDTF">2015-04-07T07:35:57Z</dcterms:created>
  <dcterms:modified xsi:type="dcterms:W3CDTF">2017-12-04T09:37:33Z</dcterms:modified>
  <cp:category/>
  <cp:version/>
  <cp:contentType/>
  <cp:contentStatus/>
</cp:coreProperties>
</file>