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'рус'!$A$3:$F$90</definedName>
    <definedName name="Z_231C1CD9_D5BC_43F0_874C_628A321B7F6D_.wvu.FilterData" localSheetId="0" hidden="1">'укр'!$A$5:$L$96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</definedNames>
  <calcPr fullCalcOnLoad="1" refMode="R1C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<sst xmlns="http://schemas.openxmlformats.org/spreadsheetml/2006/main" count="184" uniqueCount="75">
  <si>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</si>
  <si>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</si>
  <si>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</si>
  <si>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</si>
  <si>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</si>
  <si>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</si>
  <si>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</si>
  <si>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</si>
  <si>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</si>
  <si>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</si>
  <si>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</si>
  <si>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</si>
  <si>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</si>
  <si>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</si>
  <si>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</si>
  <si>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</si>
  <si>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</si>
  <si>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</si>
  <si>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</si>
  <si>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</si>
  <si>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</si>
  <si>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</si>
  <si>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</si>
  <si>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</si>
  <si>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</si>
  <si>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</si>
  <si>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</si>
  <si>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</si>
  <si>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</si>
  <si>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</si>
  <si>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</si>
  <si>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</si>
  <si>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</si>
  <si>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</si>
  <si>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</si>
  <si>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</si>
  <si>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</si>
  <si>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</si>
  <si>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</si>
  <si>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</si>
  <si>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</si>
  <si>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</si>
  <si>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</si>
  <si>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</si>
  <si>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</si>
  <si>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</si>
  <si>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</si>
  <si>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</si>
  <si>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</si>
  <si>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</si>
  <si>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</si>
  <si>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</si>
  <si>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</si>
  <si>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</si>
  <si>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</si>
  <si>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</si>
  <si>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</si>
  <si>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</si>
  <si>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</si>
  <si>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</si>
  <si>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</si>
  <si>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</si>
  <si>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</si>
  <si>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</si>
  <si>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</si>
  <si>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</si>
  <si>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</si>
  <si>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</si>
  <si>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</si>
  <si>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 xml:space="preserve">План на январь-май с учетом изменений, тыс. грн. </t>
  </si>
  <si>
    <t>План на січень-липень, з урахуванням змін тис. грн.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</si>
  <si>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</si>
  <si>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</si>
  <si>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r>
      <t xml:space="preserve">Профінансовано </t>
    </r>
    <r>
      <rPr>
        <u val="single"/>
        <sz val="11"/>
        <rFont val="Times New Roman"/>
        <family val="1"/>
      </rPr>
      <t xml:space="preserve">з 1 січня по 29 липня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</si>
  <si>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29 июля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</si>
</sst>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164" fontId="15" fillId="0" borderId="10" xfId="0" applyNumberFormat="1" applyFont="1" applyFill="1" applyBorder="1" applyAlignment="1">
      <alignment horizontal="right" wrapText="1"/>
    </xf>
    <xf numFmtId="164" fontId="21" fillId="0" borderId="10" xfId="0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="110" zoomScaleNormal="11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0" t="s">
        <v>71</v>
      </c>
      <c r="B1" s="70"/>
      <c r="C1" s="70"/>
      <c r="D1" s="70"/>
      <c r="E1" s="70"/>
      <c r="F1" s="70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1"/>
      <c r="B3" s="71" t="s">
        <v>64</v>
      </c>
      <c r="C3" s="71" t="s">
        <v>70</v>
      </c>
      <c r="D3" s="72" t="s">
        <v>73</v>
      </c>
      <c r="E3" s="71" t="s">
        <v>65</v>
      </c>
      <c r="F3" s="71" t="s">
        <v>15</v>
      </c>
    </row>
    <row r="4" spans="1:6" s="1" customFormat="1" ht="86.25" customHeight="1">
      <c r="A4" s="71"/>
      <c r="B4" s="71"/>
      <c r="C4" s="71"/>
      <c r="D4" s="72"/>
      <c r="E4" s="71"/>
      <c r="F4" s="71"/>
    </row>
    <row r="5" spans="1:6" s="2" customFormat="1" ht="16.5" customHeight="1">
      <c r="A5" s="17" t="s">
        <v>3</v>
      </c>
      <c r="B5" s="18">
        <f>B6+B13</f>
        <v>728867.45217</v>
      </c>
      <c r="C5" s="18">
        <f>C6+C13</f>
        <v>468438.14553</v>
      </c>
      <c r="D5" s="18">
        <f>D6+D13</f>
        <v>402192.94765</v>
      </c>
      <c r="E5" s="19">
        <f aca="true" t="shared" si="0" ref="E5:E36">SUM(D5)/B5*100</f>
        <v>55.18053336756669</v>
      </c>
      <c r="F5" s="19">
        <f>SUM(D5)/C5*100</f>
        <v>85.85828278244743</v>
      </c>
    </row>
    <row r="6" spans="1:6" s="14" customFormat="1" ht="16.5" customHeight="1">
      <c r="A6" s="30" t="s">
        <v>32</v>
      </c>
      <c r="B6" s="25">
        <v>690412.28253</v>
      </c>
      <c r="C6" s="25">
        <v>443870.08953</v>
      </c>
      <c r="D6" s="67">
        <v>391653.9015</v>
      </c>
      <c r="E6" s="20">
        <f t="shared" si="0"/>
        <v>56.727539675973496</v>
      </c>
      <c r="F6" s="20">
        <f>SUM(D6)/C6*100</f>
        <v>88.2361552937054</v>
      </c>
    </row>
    <row r="7" spans="1:6" s="3" customFormat="1" ht="14.25" customHeight="1">
      <c r="A7" s="12" t="s">
        <v>1</v>
      </c>
      <c r="B7" s="11">
        <v>402522.723</v>
      </c>
      <c r="C7" s="11">
        <v>255504.266</v>
      </c>
      <c r="D7" s="11">
        <v>242330.34007</v>
      </c>
      <c r="E7" s="20">
        <f t="shared" si="0"/>
        <v>60.202896935584924</v>
      </c>
      <c r="F7" s="20">
        <f aca="true" t="shared" si="1" ref="F7:F73">SUM(D7)/C7*100</f>
        <v>94.8439506955238</v>
      </c>
    </row>
    <row r="8" spans="1:6" s="3" customFormat="1" ht="15">
      <c r="A8" s="12" t="s">
        <v>27</v>
      </c>
      <c r="B8" s="11">
        <v>88587.674</v>
      </c>
      <c r="C8" s="11">
        <v>56453.633</v>
      </c>
      <c r="D8" s="11">
        <v>53777.86636</v>
      </c>
      <c r="E8" s="20">
        <f t="shared" si="0"/>
        <v>60.70581146537384</v>
      </c>
      <c r="F8" s="20">
        <f t="shared" si="1"/>
        <v>95.26024013370406</v>
      </c>
    </row>
    <row r="9" spans="1:6" s="3" customFormat="1" ht="15">
      <c r="A9" s="12" t="s">
        <v>4</v>
      </c>
      <c r="B9" s="11">
        <v>153.271</v>
      </c>
      <c r="C9" s="11">
        <v>69.715</v>
      </c>
      <c r="D9" s="11">
        <v>14.203</v>
      </c>
      <c r="E9" s="20">
        <f t="shared" si="0"/>
        <v>9.26659315852314</v>
      </c>
      <c r="F9" s="20"/>
    </row>
    <row r="10" spans="1:6" s="3" customFormat="1" ht="15">
      <c r="A10" s="12" t="s">
        <v>5</v>
      </c>
      <c r="B10" s="11">
        <v>47825.907</v>
      </c>
      <c r="C10" s="11">
        <v>24743.565</v>
      </c>
      <c r="D10" s="11">
        <v>21275.19841</v>
      </c>
      <c r="E10" s="20">
        <f t="shared" si="0"/>
        <v>44.48467315005652</v>
      </c>
      <c r="F10" s="20">
        <f t="shared" si="1"/>
        <v>85.98275313197594</v>
      </c>
    </row>
    <row r="11" spans="1:6" s="3" customFormat="1" ht="15">
      <c r="A11" s="12" t="s">
        <v>29</v>
      </c>
      <c r="B11" s="11">
        <v>92734.871</v>
      </c>
      <c r="C11" s="11">
        <v>63286.262</v>
      </c>
      <c r="D11" s="11">
        <v>43902.89259</v>
      </c>
      <c r="E11" s="20">
        <f t="shared" si="0"/>
        <v>47.34237737819251</v>
      </c>
      <c r="F11" s="20">
        <f t="shared" si="1"/>
        <v>69.37191611980496</v>
      </c>
    </row>
    <row r="12" spans="1:6" s="3" customFormat="1" ht="15">
      <c r="A12" s="12" t="s">
        <v>13</v>
      </c>
      <c r="B12" s="11">
        <f>SUM(B6)-B7-B8-B9-B10-B11</f>
        <v>58587.83652999996</v>
      </c>
      <c r="C12" s="11">
        <f>SUM(C6)-C7-C8-C9-C10-C11</f>
        <v>43812.64852999999</v>
      </c>
      <c r="D12" s="11">
        <f>SUM(D6)-D7-D8-D9-D10-D11</f>
        <v>30353.401069999978</v>
      </c>
      <c r="E12" s="20">
        <f t="shared" si="0"/>
        <v>51.808366493371864</v>
      </c>
      <c r="F12" s="20">
        <f t="shared" si="1"/>
        <v>69.27999581950857</v>
      </c>
    </row>
    <row r="13" spans="1:6" s="3" customFormat="1" ht="15">
      <c r="A13" s="30" t="s">
        <v>14</v>
      </c>
      <c r="B13" s="25">
        <v>38455.16964</v>
      </c>
      <c r="C13" s="25">
        <v>24568.056</v>
      </c>
      <c r="D13" s="25">
        <v>10539.04615</v>
      </c>
      <c r="E13" s="20">
        <f t="shared" si="0"/>
        <v>27.406058141627792</v>
      </c>
      <c r="F13" s="20">
        <f t="shared" si="1"/>
        <v>42.89735480088453</v>
      </c>
    </row>
    <row r="14" spans="1:6" s="2" customFormat="1" ht="14.25">
      <c r="A14" s="17" t="s">
        <v>6</v>
      </c>
      <c r="B14" s="18">
        <f>B15+B22</f>
        <v>391317.91</v>
      </c>
      <c r="C14" s="18">
        <f>C15+C22</f>
        <v>227245.672</v>
      </c>
      <c r="D14" s="18">
        <f>D15+D22</f>
        <v>212168.13542</v>
      </c>
      <c r="E14" s="19">
        <f t="shared" si="0"/>
        <v>54.218866552772916</v>
      </c>
      <c r="F14" s="19">
        <f t="shared" si="1"/>
        <v>93.36509406436573</v>
      </c>
    </row>
    <row r="15" spans="1:6" s="14" customFormat="1" ht="15">
      <c r="A15" s="30" t="s">
        <v>31</v>
      </c>
      <c r="B15" s="25">
        <f>350804.31+25271</f>
        <v>376075.31</v>
      </c>
      <c r="C15" s="25">
        <f>203697+14724.5</f>
        <v>218421.5</v>
      </c>
      <c r="D15" s="25">
        <f>193024.15917+14724.5</f>
        <v>207748.65917</v>
      </c>
      <c r="E15" s="20">
        <f t="shared" si="0"/>
        <v>55.24123856203163</v>
      </c>
      <c r="F15" s="20">
        <f>SUM(D15)/C15*100</f>
        <v>95.11364914626078</v>
      </c>
    </row>
    <row r="16" spans="1:6" s="3" customFormat="1" ht="15">
      <c r="A16" s="12" t="s">
        <v>1</v>
      </c>
      <c r="B16" s="11">
        <v>222432.052</v>
      </c>
      <c r="C16" s="11">
        <v>126570.053</v>
      </c>
      <c r="D16" s="11">
        <v>124430.22508</v>
      </c>
      <c r="E16" s="20">
        <f t="shared" si="0"/>
        <v>55.940780099443586</v>
      </c>
      <c r="F16" s="20">
        <f t="shared" si="1"/>
        <v>98.30937266021371</v>
      </c>
    </row>
    <row r="17" spans="1:6" s="3" customFormat="1" ht="15">
      <c r="A17" s="12" t="s">
        <v>27</v>
      </c>
      <c r="B17" s="11">
        <v>48879.78</v>
      </c>
      <c r="C17" s="11">
        <v>27798.234</v>
      </c>
      <c r="D17" s="11">
        <v>27014.03384</v>
      </c>
      <c r="E17" s="20">
        <f t="shared" si="0"/>
        <v>55.26627542104322</v>
      </c>
      <c r="F17" s="20">
        <f t="shared" si="1"/>
        <v>97.1789569078381</v>
      </c>
    </row>
    <row r="18" spans="1:6" s="3" customFormat="1" ht="15">
      <c r="A18" s="12" t="s">
        <v>4</v>
      </c>
      <c r="B18" s="11">
        <v>16711.896</v>
      </c>
      <c r="C18" s="11">
        <v>10755.269</v>
      </c>
      <c r="D18" s="11">
        <v>10185.88797</v>
      </c>
      <c r="E18" s="20">
        <f t="shared" si="0"/>
        <v>60.949924353287024</v>
      </c>
      <c r="F18" s="20">
        <f t="shared" si="1"/>
        <v>94.70602706450205</v>
      </c>
    </row>
    <row r="19" spans="1:6" s="3" customFormat="1" ht="15">
      <c r="A19" s="12" t="s">
        <v>5</v>
      </c>
      <c r="B19" s="11">
        <v>6745.744</v>
      </c>
      <c r="C19" s="11">
        <v>4645.99</v>
      </c>
      <c r="D19" s="11">
        <v>3780.24212</v>
      </c>
      <c r="E19" s="20">
        <f t="shared" si="0"/>
        <v>56.038920540121296</v>
      </c>
      <c r="F19" s="20">
        <f t="shared" si="1"/>
        <v>81.36569643929496</v>
      </c>
    </row>
    <row r="20" spans="1:6" s="3" customFormat="1" ht="15">
      <c r="A20" s="12" t="s">
        <v>29</v>
      </c>
      <c r="B20" s="11">
        <v>36131.055</v>
      </c>
      <c r="C20" s="11">
        <v>21171.371</v>
      </c>
      <c r="D20" s="11">
        <v>16823.72971</v>
      </c>
      <c r="E20" s="20">
        <f t="shared" si="0"/>
        <v>46.56307353881585</v>
      </c>
      <c r="F20" s="20">
        <f t="shared" si="1"/>
        <v>79.4645264588675</v>
      </c>
    </row>
    <row r="21" spans="1:6" s="3" customFormat="1" ht="15">
      <c r="A21" s="51" t="s">
        <v>13</v>
      </c>
      <c r="B21" s="11">
        <f>SUM(B15)-B16-B17-B18-B19-B20</f>
        <v>45174.78299999999</v>
      </c>
      <c r="C21" s="11">
        <f>SUM(C15)-C16-C17-C18-C19-C20</f>
        <v>27480.583000000006</v>
      </c>
      <c r="D21" s="11">
        <f>SUM(D15)-D16-D17-D18-D19-D20</f>
        <v>25514.540449999993</v>
      </c>
      <c r="E21" s="20">
        <f t="shared" si="0"/>
        <v>56.479608214166745</v>
      </c>
      <c r="F21" s="20">
        <f t="shared" si="1"/>
        <v>92.84570290957797</v>
      </c>
    </row>
    <row r="22" spans="1:6" s="3" customFormat="1" ht="15">
      <c r="A22" s="52" t="s">
        <v>14</v>
      </c>
      <c r="B22" s="25">
        <v>15242.6</v>
      </c>
      <c r="C22" s="25">
        <v>8824.172</v>
      </c>
      <c r="D22" s="25">
        <v>4419.47625</v>
      </c>
      <c r="E22" s="20">
        <f t="shared" si="0"/>
        <v>28.99424146799102</v>
      </c>
      <c r="F22" s="20">
        <f t="shared" si="1"/>
        <v>50.08375006742841</v>
      </c>
    </row>
    <row r="23" spans="1:6" s="2" customFormat="1" ht="28.5">
      <c r="A23" s="17" t="s">
        <v>26</v>
      </c>
      <c r="B23" s="18">
        <f>B24+B34</f>
        <v>707184.183</v>
      </c>
      <c r="C23" s="18">
        <f>C24+C34</f>
        <v>452687.649</v>
      </c>
      <c r="D23" s="18">
        <f>D24+D34</f>
        <v>441090.637</v>
      </c>
      <c r="E23" s="19">
        <f t="shared" si="0"/>
        <v>62.3728086124347</v>
      </c>
      <c r="F23" s="19">
        <f t="shared" si="1"/>
        <v>97.43818678825939</v>
      </c>
    </row>
    <row r="24" spans="1:6" s="14" customFormat="1" ht="15">
      <c r="A24" s="30" t="s">
        <v>31</v>
      </c>
      <c r="B24" s="25">
        <v>703145.764</v>
      </c>
      <c r="C24" s="25">
        <v>449118.196</v>
      </c>
      <c r="D24" s="25">
        <v>440007.133</v>
      </c>
      <c r="E24" s="20">
        <f t="shared" si="0"/>
        <v>62.57694428775653</v>
      </c>
      <c r="F24" s="20">
        <f>SUM(D24)/C24*100</f>
        <v>97.97134405126617</v>
      </c>
    </row>
    <row r="25" spans="1:6" s="3" customFormat="1" ht="15">
      <c r="A25" s="12" t="s">
        <v>1</v>
      </c>
      <c r="B25" s="11">
        <f>14660.587+636.762</f>
        <v>15297.349</v>
      </c>
      <c r="C25" s="11">
        <v>8904.904</v>
      </c>
      <c r="D25" s="11">
        <v>8700.252</v>
      </c>
      <c r="E25" s="20">
        <f t="shared" si="0"/>
        <v>56.87424664234306</v>
      </c>
      <c r="F25" s="20">
        <f t="shared" si="1"/>
        <v>97.70180565674823</v>
      </c>
    </row>
    <row r="26" spans="1:6" s="3" customFormat="1" ht="15">
      <c r="A26" s="12" t="s">
        <v>27</v>
      </c>
      <c r="B26" s="11">
        <v>3353.598</v>
      </c>
      <c r="C26" s="11">
        <v>1946.364</v>
      </c>
      <c r="D26" s="11">
        <v>1891.059</v>
      </c>
      <c r="E26" s="20">
        <f t="shared" si="0"/>
        <v>56.38895896288106</v>
      </c>
      <c r="F26" s="20">
        <f t="shared" si="1"/>
        <v>97.15854793861784</v>
      </c>
    </row>
    <row r="27" spans="1:6" s="3" customFormat="1" ht="15">
      <c r="A27" s="12" t="s">
        <v>4</v>
      </c>
      <c r="B27" s="11">
        <v>81.57</v>
      </c>
      <c r="C27" s="11">
        <v>55.5</v>
      </c>
      <c r="D27" s="11">
        <v>55.49883</v>
      </c>
      <c r="E27" s="20">
        <f t="shared" si="0"/>
        <v>68.03828613460831</v>
      </c>
      <c r="F27" s="20">
        <f t="shared" si="1"/>
        <v>99.99789189189188</v>
      </c>
    </row>
    <row r="28" spans="1:6" s="3" customFormat="1" ht="15">
      <c r="A28" s="12" t="s">
        <v>5</v>
      </c>
      <c r="B28" s="11">
        <v>277.527</v>
      </c>
      <c r="C28" s="11">
        <v>161.805</v>
      </c>
      <c r="D28" s="11">
        <v>160.82764</v>
      </c>
      <c r="E28" s="20">
        <f t="shared" si="0"/>
        <v>57.95026790186181</v>
      </c>
      <c r="F28" s="20">
        <f t="shared" si="1"/>
        <v>99.39596427798894</v>
      </c>
    </row>
    <row r="29" spans="1:6" s="3" customFormat="1" ht="15">
      <c r="A29" s="12" t="s">
        <v>29</v>
      </c>
      <c r="B29" s="11">
        <v>1309.543</v>
      </c>
      <c r="C29" s="11">
        <v>783.897</v>
      </c>
      <c r="D29" s="11">
        <v>607.19732</v>
      </c>
      <c r="E29" s="20">
        <f t="shared" si="0"/>
        <v>46.36711585644763</v>
      </c>
      <c r="F29" s="20">
        <f t="shared" si="1"/>
        <v>77.45881410440401</v>
      </c>
    </row>
    <row r="30" spans="1:6" s="3" customFormat="1" ht="15">
      <c r="A30" s="12" t="s">
        <v>13</v>
      </c>
      <c r="B30" s="11">
        <f>SUM(B24)-B25-B26-B27-B28-B29</f>
        <v>682826.177</v>
      </c>
      <c r="C30" s="11">
        <f>SUM(C24)-C25-C26-C27-C28-C29</f>
        <v>437265.726</v>
      </c>
      <c r="D30" s="11">
        <f>SUM(D24)-D25-D26-D27-D28-D29</f>
        <v>428592.29821000004</v>
      </c>
      <c r="E30" s="20">
        <f t="shared" si="0"/>
        <v>62.76740884378837</v>
      </c>
      <c r="F30" s="20">
        <f t="shared" si="1"/>
        <v>98.01644005594896</v>
      </c>
    </row>
    <row r="31" spans="1:6" s="3" customFormat="1" ht="15">
      <c r="A31" s="12" t="s">
        <v>18</v>
      </c>
      <c r="B31" s="11">
        <f>SUM(B32:B33)</f>
        <v>659532</v>
      </c>
      <c r="C31" s="11">
        <f>SUM(C32:C33)</f>
        <v>422357.301</v>
      </c>
      <c r="D31" s="11">
        <f>SUM(D32:D33)</f>
        <v>416978.053</v>
      </c>
      <c r="E31" s="20">
        <f t="shared" si="0"/>
        <v>63.22332396305259</v>
      </c>
      <c r="F31" s="20">
        <f>SUM(D31)/C31*100</f>
        <v>98.72637504140127</v>
      </c>
    </row>
    <row r="32" spans="1:6" s="3" customFormat="1" ht="30">
      <c r="A32" s="13" t="s">
        <v>22</v>
      </c>
      <c r="B32" s="11">
        <v>425980</v>
      </c>
      <c r="C32" s="11">
        <v>260040.242</v>
      </c>
      <c r="D32" s="66">
        <v>260039.909</v>
      </c>
      <c r="E32" s="20">
        <f t="shared" si="0"/>
        <v>61.04509812667261</v>
      </c>
      <c r="F32" s="20">
        <f>SUM(D32)/C32*100</f>
        <v>99.99987194289722</v>
      </c>
    </row>
    <row r="33" spans="1:6" s="3" customFormat="1" ht="15">
      <c r="A33" s="13" t="s">
        <v>19</v>
      </c>
      <c r="B33" s="11">
        <v>233552</v>
      </c>
      <c r="C33" s="11">
        <v>162317.059</v>
      </c>
      <c r="D33" s="11">
        <v>156938.144</v>
      </c>
      <c r="E33" s="20">
        <f t="shared" si="0"/>
        <v>67.1962321024868</v>
      </c>
      <c r="F33" s="20">
        <f>SUM(D33)/C33*100</f>
        <v>96.6861677798142</v>
      </c>
    </row>
    <row r="34" spans="1:6" s="3" customFormat="1" ht="15">
      <c r="A34" s="30" t="s">
        <v>14</v>
      </c>
      <c r="B34" s="25">
        <v>4038.419</v>
      </c>
      <c r="C34" s="25">
        <v>3569.453</v>
      </c>
      <c r="D34" s="25">
        <v>1083.504</v>
      </c>
      <c r="E34" s="20">
        <f t="shared" si="0"/>
        <v>26.829905465480426</v>
      </c>
      <c r="F34" s="20">
        <f>SUM(D34)/C34*100</f>
        <v>30.354903118208863</v>
      </c>
    </row>
    <row r="35" spans="1:6" s="2" customFormat="1" ht="14.25">
      <c r="A35" s="17" t="s">
        <v>7</v>
      </c>
      <c r="B35" s="18">
        <f>B36+B41</f>
        <v>98533.568</v>
      </c>
      <c r="C35" s="18">
        <f>C36+C41</f>
        <v>60818.029</v>
      </c>
      <c r="D35" s="18">
        <f>D36+D41</f>
        <v>54939.285780000006</v>
      </c>
      <c r="E35" s="19">
        <f t="shared" si="0"/>
        <v>55.75692314318711</v>
      </c>
      <c r="F35" s="19">
        <f>SUM(D35)/C35*100</f>
        <v>90.33388073132065</v>
      </c>
    </row>
    <row r="36" spans="1:6" s="14" customFormat="1" ht="15">
      <c r="A36" s="30" t="s">
        <v>31</v>
      </c>
      <c r="B36" s="25">
        <v>87474.4</v>
      </c>
      <c r="C36" s="25">
        <v>52638.411</v>
      </c>
      <c r="D36" s="25">
        <v>48796.76735</v>
      </c>
      <c r="E36" s="20">
        <f t="shared" si="0"/>
        <v>55.784054934929536</v>
      </c>
      <c r="F36" s="20">
        <f t="shared" si="1"/>
        <v>92.70182443387208</v>
      </c>
    </row>
    <row r="37" spans="1:6" s="3" customFormat="1" ht="15">
      <c r="A37" s="12" t="s">
        <v>1</v>
      </c>
      <c r="B37" s="11">
        <v>40460.715</v>
      </c>
      <c r="C37" s="11">
        <v>24318.254</v>
      </c>
      <c r="D37" s="11">
        <v>23466.63396</v>
      </c>
      <c r="E37" s="20">
        <f aca="true" t="shared" si="2" ref="E37:E68">SUM(D37)/B37*100</f>
        <v>57.99856468181544</v>
      </c>
      <c r="F37" s="20">
        <f>SUM(D37)/C37*100</f>
        <v>96.49802144512513</v>
      </c>
    </row>
    <row r="38" spans="1:6" s="3" customFormat="1" ht="15">
      <c r="A38" s="12" t="s">
        <v>27</v>
      </c>
      <c r="B38" s="11">
        <v>8901.357</v>
      </c>
      <c r="C38" s="11">
        <v>5390.799</v>
      </c>
      <c r="D38" s="11">
        <v>5193.87934</v>
      </c>
      <c r="E38" s="20">
        <f t="shared" si="2"/>
        <v>58.34929820251003</v>
      </c>
      <c r="F38" s="20">
        <f t="shared" si="1"/>
        <v>96.34711552035236</v>
      </c>
    </row>
    <row r="39" spans="1:6" s="3" customFormat="1" ht="15">
      <c r="A39" s="12" t="s">
        <v>29</v>
      </c>
      <c r="B39" s="11">
        <v>6464.382</v>
      </c>
      <c r="C39" s="11">
        <v>3289.121</v>
      </c>
      <c r="D39" s="11">
        <v>3060.17027</v>
      </c>
      <c r="E39" s="20">
        <f t="shared" si="2"/>
        <v>47.33894547073487</v>
      </c>
      <c r="F39" s="20">
        <f t="shared" si="1"/>
        <v>93.03915149366655</v>
      </c>
    </row>
    <row r="40" spans="1:6" s="3" customFormat="1" ht="15">
      <c r="A40" s="12" t="s">
        <v>13</v>
      </c>
      <c r="B40" s="11">
        <f>SUM(B36)-B37-B38-B39</f>
        <v>31647.945999999996</v>
      </c>
      <c r="C40" s="11">
        <f>SUM(C36)-C37-C38-C39</f>
        <v>19640.237</v>
      </c>
      <c r="D40" s="11">
        <f>SUM(D36)-D37-D38-D39</f>
        <v>17076.083780000004</v>
      </c>
      <c r="E40" s="20">
        <f t="shared" si="2"/>
        <v>53.956372966511026</v>
      </c>
      <c r="F40" s="20">
        <f t="shared" si="1"/>
        <v>86.94438758554698</v>
      </c>
    </row>
    <row r="41" spans="1:6" s="3" customFormat="1" ht="15">
      <c r="A41" s="30" t="s">
        <v>14</v>
      </c>
      <c r="B41" s="25">
        <v>11059.168</v>
      </c>
      <c r="C41" s="25">
        <v>8179.618</v>
      </c>
      <c r="D41" s="25">
        <v>6142.51843</v>
      </c>
      <c r="E41" s="20">
        <f t="shared" si="2"/>
        <v>55.54231954881236</v>
      </c>
      <c r="F41" s="20">
        <f t="shared" si="1"/>
        <v>75.09541924818494</v>
      </c>
    </row>
    <row r="42" spans="1:6" s="2" customFormat="1" ht="14.25">
      <c r="A42" s="17" t="s">
        <v>8</v>
      </c>
      <c r="B42" s="18">
        <f>B43+B48</f>
        <v>55365.255</v>
      </c>
      <c r="C42" s="18">
        <f>C43+C48</f>
        <v>34300.911</v>
      </c>
      <c r="D42" s="18">
        <f>D43+D48</f>
        <v>29206.05879</v>
      </c>
      <c r="E42" s="19">
        <f t="shared" si="2"/>
        <v>52.75160168593101</v>
      </c>
      <c r="F42" s="19">
        <f t="shared" si="1"/>
        <v>85.14659797228126</v>
      </c>
    </row>
    <row r="43" spans="1:6" s="14" customFormat="1" ht="15">
      <c r="A43" s="30" t="s">
        <v>31</v>
      </c>
      <c r="B43" s="25">
        <v>51544.662</v>
      </c>
      <c r="C43" s="25">
        <v>30536.318</v>
      </c>
      <c r="D43" s="25">
        <v>27644.99729</v>
      </c>
      <c r="E43" s="20">
        <f t="shared" si="2"/>
        <v>53.63309451907939</v>
      </c>
      <c r="F43" s="20">
        <f t="shared" si="1"/>
        <v>90.53153458121572</v>
      </c>
    </row>
    <row r="44" spans="1:6" s="3" customFormat="1" ht="15">
      <c r="A44" s="12" t="s">
        <v>1</v>
      </c>
      <c r="B44" s="11">
        <v>24685.189</v>
      </c>
      <c r="C44" s="11">
        <v>14236.144</v>
      </c>
      <c r="D44" s="11">
        <v>13607.86681</v>
      </c>
      <c r="E44" s="20">
        <f t="shared" si="2"/>
        <v>55.12563347195763</v>
      </c>
      <c r="F44" s="20">
        <f>SUM(D44)/C44*100</f>
        <v>95.58674603179063</v>
      </c>
    </row>
    <row r="45" spans="1:6" s="3" customFormat="1" ht="15">
      <c r="A45" s="12" t="s">
        <v>27</v>
      </c>
      <c r="B45" s="11">
        <v>5430.741</v>
      </c>
      <c r="C45" s="11">
        <v>3134.124</v>
      </c>
      <c r="D45" s="11">
        <v>2986.92369</v>
      </c>
      <c r="E45" s="20">
        <f t="shared" si="2"/>
        <v>55.00029719701234</v>
      </c>
      <c r="F45" s="20">
        <f t="shared" si="1"/>
        <v>95.30330293249406</v>
      </c>
    </row>
    <row r="46" spans="1:6" s="3" customFormat="1" ht="15">
      <c r="A46" s="12" t="s">
        <v>29</v>
      </c>
      <c r="B46" s="11">
        <v>4194.121</v>
      </c>
      <c r="C46" s="11">
        <v>2053.436</v>
      </c>
      <c r="D46" s="11">
        <v>1849.17713</v>
      </c>
      <c r="E46" s="20">
        <f t="shared" si="2"/>
        <v>44.08974204606877</v>
      </c>
      <c r="F46" s="20">
        <f t="shared" si="1"/>
        <v>90.05282511848432</v>
      </c>
    </row>
    <row r="47" spans="1:6" s="3" customFormat="1" ht="15">
      <c r="A47" s="12" t="s">
        <v>13</v>
      </c>
      <c r="B47" s="11">
        <f>SUM(B43)-B44-B45-B46</f>
        <v>17234.610999999997</v>
      </c>
      <c r="C47" s="11">
        <f>SUM(C43)-C44-C45-C46</f>
        <v>11112.614</v>
      </c>
      <c r="D47" s="11">
        <f>SUM(D43)-D44-D45-D46</f>
        <v>9201.02966</v>
      </c>
      <c r="E47" s="20">
        <f t="shared" si="2"/>
        <v>53.3869297079</v>
      </c>
      <c r="F47" s="20">
        <f t="shared" si="1"/>
        <v>82.7980676733665</v>
      </c>
    </row>
    <row r="48" spans="1:6" s="3" customFormat="1" ht="15">
      <c r="A48" s="30" t="s">
        <v>14</v>
      </c>
      <c r="B48" s="25">
        <v>3820.593</v>
      </c>
      <c r="C48" s="25">
        <v>3764.593</v>
      </c>
      <c r="D48" s="25">
        <v>1561.0615</v>
      </c>
      <c r="E48" s="20">
        <f t="shared" si="2"/>
        <v>40.859141499761954</v>
      </c>
      <c r="F48" s="20">
        <f t="shared" si="1"/>
        <v>41.46693945401269</v>
      </c>
    </row>
    <row r="49" spans="1:6" s="3" customFormat="1" ht="14.25">
      <c r="A49" s="17" t="s">
        <v>0</v>
      </c>
      <c r="B49" s="18">
        <f>B50+B55</f>
        <v>90568.01</v>
      </c>
      <c r="C49" s="18">
        <f>C50+C55</f>
        <v>51673.65099</v>
      </c>
      <c r="D49" s="18">
        <f>D50+D55</f>
        <v>45746.34255</v>
      </c>
      <c r="E49" s="19">
        <f t="shared" si="2"/>
        <v>50.51048659454923</v>
      </c>
      <c r="F49" s="19">
        <f t="shared" si="1"/>
        <v>88.52934072503011</v>
      </c>
    </row>
    <row r="50" spans="1:6" s="3" customFormat="1" ht="15">
      <c r="A50" s="30" t="s">
        <v>31</v>
      </c>
      <c r="B50" s="25">
        <v>82568.01</v>
      </c>
      <c r="C50" s="25">
        <v>46862.65099</v>
      </c>
      <c r="D50" s="25">
        <v>44137.83599</v>
      </c>
      <c r="E50" s="20">
        <f t="shared" si="2"/>
        <v>53.45633979794354</v>
      </c>
      <c r="F50" s="20">
        <f t="shared" si="1"/>
        <v>94.18552953698362</v>
      </c>
    </row>
    <row r="51" spans="1:6" s="3" customFormat="1" ht="15">
      <c r="A51" s="12" t="s">
        <v>1</v>
      </c>
      <c r="B51" s="11">
        <v>50916.2</v>
      </c>
      <c r="C51" s="11">
        <v>28926.631</v>
      </c>
      <c r="D51" s="11">
        <v>28511.74919</v>
      </c>
      <c r="E51" s="20">
        <f t="shared" si="2"/>
        <v>55.99740198600839</v>
      </c>
      <c r="F51" s="20">
        <f>SUM(D51)/C51*100</f>
        <v>98.56574445188588</v>
      </c>
    </row>
    <row r="52" spans="1:6" s="3" customFormat="1" ht="15">
      <c r="A52" s="12" t="s">
        <v>27</v>
      </c>
      <c r="B52" s="11">
        <v>11270.743</v>
      </c>
      <c r="C52" s="11">
        <v>6399.943</v>
      </c>
      <c r="D52" s="11">
        <v>6262.8948</v>
      </c>
      <c r="E52" s="20">
        <f t="shared" si="2"/>
        <v>55.567719004860635</v>
      </c>
      <c r="F52" s="20">
        <f t="shared" si="1"/>
        <v>97.85860280318121</v>
      </c>
    </row>
    <row r="53" spans="1:6" s="3" customFormat="1" ht="15">
      <c r="A53" s="12" t="s">
        <v>29</v>
      </c>
      <c r="B53" s="11">
        <v>4798.274</v>
      </c>
      <c r="C53" s="11">
        <v>2318.47899</v>
      </c>
      <c r="D53" s="11">
        <v>2207.38862</v>
      </c>
      <c r="E53" s="20">
        <f t="shared" si="2"/>
        <v>46.003805118257105</v>
      </c>
      <c r="F53" s="20">
        <f t="shared" si="1"/>
        <v>95.2084806254811</v>
      </c>
    </row>
    <row r="54" spans="1:6" s="3" customFormat="1" ht="15">
      <c r="A54" s="12" t="s">
        <v>13</v>
      </c>
      <c r="B54" s="11">
        <f>SUM(B50)-B51-B52-B53</f>
        <v>15582.792999999994</v>
      </c>
      <c r="C54" s="11">
        <f>SUM(C50)-C51-C52-C53</f>
        <v>9217.598000000002</v>
      </c>
      <c r="D54" s="11">
        <f>SUM(D50)-D51-D52-D53</f>
        <v>7155.803380000001</v>
      </c>
      <c r="E54" s="20">
        <f t="shared" si="2"/>
        <v>45.92118614422975</v>
      </c>
      <c r="F54" s="20">
        <f t="shared" si="1"/>
        <v>77.6319750546726</v>
      </c>
    </row>
    <row r="55" spans="1:6" s="3" customFormat="1" ht="15">
      <c r="A55" s="30" t="s">
        <v>14</v>
      </c>
      <c r="B55" s="25">
        <v>8000</v>
      </c>
      <c r="C55" s="25">
        <f>1884.933+1247.767+1678.3</f>
        <v>4811</v>
      </c>
      <c r="D55" s="25">
        <v>1608.50656</v>
      </c>
      <c r="E55" s="20">
        <f t="shared" si="2"/>
        <v>20.106332000000002</v>
      </c>
      <c r="F55" s="20">
        <f t="shared" si="1"/>
        <v>33.43393390147579</v>
      </c>
    </row>
    <row r="56" spans="1:6" s="3" customFormat="1" ht="14.25" customHeight="1">
      <c r="A56" s="21" t="s">
        <v>9</v>
      </c>
      <c r="B56" s="22">
        <f>B57+B60</f>
        <v>320105.19673</v>
      </c>
      <c r="C56" s="22">
        <f>C57+C60</f>
        <v>124255.18473000001</v>
      </c>
      <c r="D56" s="68">
        <f>D57+D60</f>
        <v>89942.35947</v>
      </c>
      <c r="E56" s="19">
        <f t="shared" si="2"/>
        <v>28.0977504860266</v>
      </c>
      <c r="F56" s="19">
        <f t="shared" si="1"/>
        <v>72.38519637264234</v>
      </c>
    </row>
    <row r="57" spans="1:6" s="3" customFormat="1" ht="14.25" customHeight="1">
      <c r="A57" s="30" t="s">
        <v>31</v>
      </c>
      <c r="B57" s="25">
        <v>182127.06473</v>
      </c>
      <c r="C57" s="25">
        <v>89339.79273</v>
      </c>
      <c r="D57" s="25">
        <f>71620.41883+82.32</f>
        <v>71702.73883</v>
      </c>
      <c r="E57" s="20">
        <f t="shared" si="2"/>
        <v>39.36962303559769</v>
      </c>
      <c r="F57" s="20">
        <f t="shared" si="1"/>
        <v>80.2584566618571</v>
      </c>
    </row>
    <row r="58" spans="1:6" s="3" customFormat="1" ht="15">
      <c r="A58" s="12" t="s">
        <v>29</v>
      </c>
      <c r="B58" s="11">
        <v>20033.7</v>
      </c>
      <c r="C58" s="11">
        <v>12225.407</v>
      </c>
      <c r="D58" s="11">
        <v>11099.46276</v>
      </c>
      <c r="E58" s="20">
        <f t="shared" si="2"/>
        <v>55.40395813055002</v>
      </c>
      <c r="F58" s="20">
        <f>SUM(D58)/C58*100</f>
        <v>90.79012878671443</v>
      </c>
    </row>
    <row r="59" spans="1:6" s="3" customFormat="1" ht="15">
      <c r="A59" s="12" t="s">
        <v>13</v>
      </c>
      <c r="B59" s="11">
        <f>SUM(B57)-B58</f>
        <v>162093.36473</v>
      </c>
      <c r="C59" s="11">
        <f>SUM(C57)-C58</f>
        <v>77114.38573000001</v>
      </c>
      <c r="D59" s="11">
        <f>SUM(D57)-D58</f>
        <v>60603.27607</v>
      </c>
      <c r="E59" s="20">
        <f t="shared" si="2"/>
        <v>37.387882083234736</v>
      </c>
      <c r="F59" s="20">
        <f t="shared" si="1"/>
        <v>78.58880738827354</v>
      </c>
    </row>
    <row r="60" spans="1:6" s="3" customFormat="1" ht="15">
      <c r="A60" s="30" t="s">
        <v>14</v>
      </c>
      <c r="B60" s="25">
        <v>137978.132</v>
      </c>
      <c r="C60" s="25">
        <v>34915.392</v>
      </c>
      <c r="D60" s="25">
        <v>18239.62064</v>
      </c>
      <c r="E60" s="20">
        <f t="shared" si="2"/>
        <v>13.219211171810908</v>
      </c>
      <c r="F60" s="20">
        <f t="shared" si="1"/>
        <v>52.239484064792975</v>
      </c>
    </row>
    <row r="61" spans="1:6" s="3" customFormat="1" ht="17.25" customHeight="1">
      <c r="A61" s="21" t="s">
        <v>21</v>
      </c>
      <c r="B61" s="22">
        <f>SUM(B62)</f>
        <v>109242.8691</v>
      </c>
      <c r="C61" s="22">
        <f>SUM(C62)</f>
        <v>36553.267</v>
      </c>
      <c r="D61" s="22">
        <f>SUM(D62)</f>
        <v>11700.01939</v>
      </c>
      <c r="E61" s="20">
        <f t="shared" si="2"/>
        <v>10.710098962422803</v>
      </c>
      <c r="F61" s="20">
        <f t="shared" si="1"/>
        <v>32.008135934881004</v>
      </c>
    </row>
    <row r="62" spans="1:6" s="3" customFormat="1" ht="15">
      <c r="A62" s="30" t="s">
        <v>14</v>
      </c>
      <c r="B62" s="25">
        <v>109242.8691</v>
      </c>
      <c r="C62" s="25">
        <v>36553.267</v>
      </c>
      <c r="D62" s="25">
        <v>11700.01939</v>
      </c>
      <c r="E62" s="20">
        <f t="shared" si="2"/>
        <v>10.710098962422803</v>
      </c>
      <c r="F62" s="20">
        <f t="shared" si="1"/>
        <v>32.008135934881004</v>
      </c>
    </row>
    <row r="63" spans="1:6" s="3" customFormat="1" ht="15" customHeight="1">
      <c r="A63" s="23" t="s">
        <v>16</v>
      </c>
      <c r="B63" s="22">
        <f>SUM(B64:B65)</f>
        <v>193140.72999999998</v>
      </c>
      <c r="C63" s="22">
        <f>SUM(C64:C65)</f>
        <v>98501.891</v>
      </c>
      <c r="D63" s="22">
        <f>SUM(D64:D65)</f>
        <v>83987.0668</v>
      </c>
      <c r="E63" s="19">
        <f t="shared" si="2"/>
        <v>43.484906989841036</v>
      </c>
      <c r="F63" s="19">
        <f t="shared" si="1"/>
        <v>85.26442076122173</v>
      </c>
    </row>
    <row r="64" spans="1:6" s="3" customFormat="1" ht="15">
      <c r="A64" s="30" t="s">
        <v>13</v>
      </c>
      <c r="B64" s="25">
        <v>82070.117</v>
      </c>
      <c r="C64" s="25">
        <v>54831.992</v>
      </c>
      <c r="D64" s="25">
        <v>47722.47925</v>
      </c>
      <c r="E64" s="20">
        <f t="shared" si="2"/>
        <v>58.14842356079497</v>
      </c>
      <c r="F64" s="20">
        <f t="shared" si="1"/>
        <v>87.03400607805749</v>
      </c>
    </row>
    <row r="65" spans="1:6" s="3" customFormat="1" ht="15">
      <c r="A65" s="30" t="s">
        <v>14</v>
      </c>
      <c r="B65" s="25">
        <v>111070.613</v>
      </c>
      <c r="C65" s="25">
        <v>43669.899</v>
      </c>
      <c r="D65" s="25">
        <v>36264.58755</v>
      </c>
      <c r="E65" s="20">
        <f t="shared" si="2"/>
        <v>32.650029175584</v>
      </c>
      <c r="F65" s="20">
        <f t="shared" si="1"/>
        <v>83.04252672991068</v>
      </c>
    </row>
    <row r="66" spans="1:6" s="3" customFormat="1" ht="60.75" customHeight="1">
      <c r="A66" s="24" t="s">
        <v>20</v>
      </c>
      <c r="B66" s="22">
        <f>SUM(B67:B67)</f>
        <v>6900</v>
      </c>
      <c r="C66" s="22">
        <f>SUM(C67:C67)</f>
        <v>1200</v>
      </c>
      <c r="D66" s="22">
        <f>SUM(D67:D67)</f>
        <v>1112.871</v>
      </c>
      <c r="E66" s="19">
        <f t="shared" si="2"/>
        <v>16.128565217391305</v>
      </c>
      <c r="F66" s="19">
        <f t="shared" si="1"/>
        <v>92.73925000000001</v>
      </c>
    </row>
    <row r="67" spans="1:6" s="3" customFormat="1" ht="15">
      <c r="A67" s="30" t="s">
        <v>14</v>
      </c>
      <c r="B67" s="25">
        <v>6900</v>
      </c>
      <c r="C67" s="25">
        <v>1200</v>
      </c>
      <c r="D67" s="25">
        <v>1112.871</v>
      </c>
      <c r="E67" s="20">
        <f t="shared" si="2"/>
        <v>16.128565217391305</v>
      </c>
      <c r="F67" s="20">
        <f t="shared" si="1"/>
        <v>92.73925000000001</v>
      </c>
    </row>
    <row r="68" spans="1:6" s="3" customFormat="1" ht="42.75">
      <c r="A68" s="23" t="s">
        <v>10</v>
      </c>
      <c r="B68" s="18">
        <f>SUM(B69)+B72</f>
        <v>9526</v>
      </c>
      <c r="C68" s="18">
        <f>SUM(C69)+C72</f>
        <v>5224.529</v>
      </c>
      <c r="D68" s="18">
        <f>SUM(D69)+D72</f>
        <v>3663.923</v>
      </c>
      <c r="E68" s="19">
        <f t="shared" si="2"/>
        <v>38.462345160613054</v>
      </c>
      <c r="F68" s="19">
        <f t="shared" si="1"/>
        <v>70.12924992855815</v>
      </c>
    </row>
    <row r="69" spans="1:6" s="3" customFormat="1" ht="15">
      <c r="A69" s="30" t="s">
        <v>31</v>
      </c>
      <c r="B69" s="25">
        <v>8800.034</v>
      </c>
      <c r="C69" s="25">
        <v>5224.529</v>
      </c>
      <c r="D69" s="25">
        <v>3663.923</v>
      </c>
      <c r="E69" s="20">
        <f aca="true" t="shared" si="3" ref="E69:E76">SUM(D69)/B69*100</f>
        <v>41.63532777259724</v>
      </c>
      <c r="F69" s="20">
        <f t="shared" si="1"/>
        <v>70.12924992855815</v>
      </c>
    </row>
    <row r="70" spans="1:6" s="3" customFormat="1" ht="15">
      <c r="A70" s="12" t="s">
        <v>29</v>
      </c>
      <c r="B70" s="11">
        <v>14.956</v>
      </c>
      <c r="C70" s="11">
        <v>12.1</v>
      </c>
      <c r="D70" s="11">
        <v>1.461</v>
      </c>
      <c r="E70" s="20">
        <f t="shared" si="3"/>
        <v>9.768654720513508</v>
      </c>
      <c r="F70" s="20">
        <f t="shared" si="1"/>
        <v>12.074380165289258</v>
      </c>
    </row>
    <row r="71" spans="1:6" s="3" customFormat="1" ht="15">
      <c r="A71" s="12" t="s">
        <v>13</v>
      </c>
      <c r="B71" s="11">
        <f>SUM(B69)-B70</f>
        <v>8785.078</v>
      </c>
      <c r="C71" s="11">
        <f>SUM(C69)-C70</f>
        <v>5212.429</v>
      </c>
      <c r="D71" s="11">
        <f>SUM(D69)-D70</f>
        <v>3662.462</v>
      </c>
      <c r="E71" s="19">
        <f t="shared" si="3"/>
        <v>41.68957862411694</v>
      </c>
      <c r="F71" s="19">
        <f t="shared" si="1"/>
        <v>70.26401702545972</v>
      </c>
    </row>
    <row r="72" spans="1:6" s="3" customFormat="1" ht="15">
      <c r="A72" s="30" t="s">
        <v>14</v>
      </c>
      <c r="B72" s="25">
        <v>725.966</v>
      </c>
      <c r="C72" s="25"/>
      <c r="D72" s="25"/>
      <c r="E72" s="20"/>
      <c r="F72" s="20"/>
    </row>
    <row r="73" spans="1:6" s="2" customFormat="1" ht="15">
      <c r="A73" s="23" t="s">
        <v>11</v>
      </c>
      <c r="B73" s="18">
        <v>1670</v>
      </c>
      <c r="C73" s="18">
        <v>20</v>
      </c>
      <c r="D73" s="18"/>
      <c r="E73" s="20">
        <f t="shared" si="3"/>
        <v>0</v>
      </c>
      <c r="F73" s="20">
        <f t="shared" si="1"/>
        <v>0</v>
      </c>
    </row>
    <row r="74" spans="1:6" s="2" customFormat="1" ht="15">
      <c r="A74" s="23" t="s">
        <v>12</v>
      </c>
      <c r="B74" s="18">
        <v>37806.6</v>
      </c>
      <c r="C74" s="18">
        <v>22054.1</v>
      </c>
      <c r="D74" s="18">
        <v>22054.1</v>
      </c>
      <c r="E74" s="20">
        <f t="shared" si="3"/>
        <v>58.33399459353657</v>
      </c>
      <c r="F74" s="20">
        <f aca="true" t="shared" si="4" ref="F74:F90">SUM(D74)/C74*100</f>
        <v>100</v>
      </c>
    </row>
    <row r="75" spans="1:6" s="2" customFormat="1" ht="15">
      <c r="A75" s="17" t="s">
        <v>17</v>
      </c>
      <c r="B75" s="18">
        <f>SUM(B76)+B80</f>
        <v>9937.6275</v>
      </c>
      <c r="C75" s="18">
        <f>SUM(C76)+C80</f>
        <v>4811.338</v>
      </c>
      <c r="D75" s="18">
        <f>SUM(D76)+D80</f>
        <v>1605.297</v>
      </c>
      <c r="E75" s="20">
        <f t="shared" si="3"/>
        <v>16.153724820134382</v>
      </c>
      <c r="F75" s="20">
        <f t="shared" si="4"/>
        <v>33.364876880402086</v>
      </c>
    </row>
    <row r="76" spans="1:6" s="2" customFormat="1" ht="15">
      <c r="A76" s="30" t="s">
        <v>31</v>
      </c>
      <c r="B76" s="25">
        <f>7304.8356-620-500</f>
        <v>6184.8356</v>
      </c>
      <c r="C76" s="25">
        <v>3618.336</v>
      </c>
      <c r="D76" s="25">
        <v>1605.297</v>
      </c>
      <c r="E76" s="19">
        <f t="shared" si="3"/>
        <v>25.95537058414293</v>
      </c>
      <c r="F76" s="20">
        <f t="shared" si="4"/>
        <v>44.365614470297956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6184.8356</v>
      </c>
      <c r="C79" s="11">
        <f>SUM(C76)-C77-C78</f>
        <v>3618.336</v>
      </c>
      <c r="D79" s="11">
        <f>SUM(D76)-D77-D78</f>
        <v>1605.297</v>
      </c>
      <c r="E79" s="20">
        <f aca="true" t="shared" si="5" ref="E79:E90">SUM(D79)/B79*100</f>
        <v>25.95537058414293</v>
      </c>
      <c r="F79" s="20">
        <f>SUM(D79)/C79*100</f>
        <v>44.365614470297956</v>
      </c>
    </row>
    <row r="80" spans="1:6" s="3" customFormat="1" ht="15">
      <c r="A80" s="30" t="s">
        <v>14</v>
      </c>
      <c r="B80" s="25">
        <f>2632.7919+1120</f>
        <v>3752.7919</v>
      </c>
      <c r="C80" s="25">
        <f>573.002+620</f>
        <v>1193.002</v>
      </c>
      <c r="D80" s="25"/>
      <c r="E80" s="20">
        <f t="shared" si="5"/>
        <v>0</v>
      </c>
      <c r="F80" s="20">
        <f t="shared" si="4"/>
        <v>0</v>
      </c>
    </row>
    <row r="81" spans="1:6" s="3" customFormat="1" ht="40.5">
      <c r="A81" s="26" t="s">
        <v>23</v>
      </c>
      <c r="B81" s="18">
        <f>15000+775.5</f>
        <v>15775.5</v>
      </c>
      <c r="C81" s="18">
        <v>15447.6</v>
      </c>
      <c r="D81" s="18">
        <v>8000</v>
      </c>
      <c r="E81" s="20">
        <f t="shared" si="5"/>
        <v>50.71154638521759</v>
      </c>
      <c r="F81" s="20">
        <f t="shared" si="4"/>
        <v>51.78798000983972</v>
      </c>
    </row>
    <row r="82" spans="1:12" s="9" customFormat="1" ht="15.75">
      <c r="A82" s="27" t="s">
        <v>25</v>
      </c>
      <c r="B82" s="28">
        <f>B5+B14+B23+B35+B42+B49+B56+B61+B63+B66+B68+B73+B74+B75+B81</f>
        <v>2775940.9014999997</v>
      </c>
      <c r="C82" s="28">
        <f>C5+C14+C23+C35+C42+C49+C56+C61+C63+C66+C68+C73+C74+C75+C81</f>
        <v>1603231.9672500005</v>
      </c>
      <c r="D82" s="28">
        <f>D5+D14+D23+D35+D42+D49+D56+D61+D63+D66+D68+D73+D74+D75+D81</f>
        <v>1407409.0438499998</v>
      </c>
      <c r="E82" s="20">
        <f t="shared" si="5"/>
        <v>50.70025241133542</v>
      </c>
      <c r="F82" s="20">
        <f t="shared" si="4"/>
        <v>87.78573984300645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2308209.07986</v>
      </c>
      <c r="C83" s="28">
        <f>C6+C15+C24+C36+C43+C50+C57+C64+C69+C76+C74</f>
        <v>1416515.9152500003</v>
      </c>
      <c r="D83" s="28">
        <f>D6+D15+D24+D36+D43+D50+D57+D64+D69+D76+D74</f>
        <v>1306737.8323800003</v>
      </c>
      <c r="E83" s="20">
        <f t="shared" si="5"/>
        <v>56.61262854313258</v>
      </c>
      <c r="F83" s="20">
        <f t="shared" si="4"/>
        <v>92.2501341715864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756314.228</v>
      </c>
      <c r="C84" s="22">
        <f t="shared" si="6"/>
        <v>458460.25200000004</v>
      </c>
      <c r="D84" s="22">
        <f t="shared" si="6"/>
        <v>441047.06711</v>
      </c>
      <c r="E84" s="19">
        <f t="shared" si="5"/>
        <v>58.31532064077473</v>
      </c>
      <c r="F84" s="19">
        <f t="shared" si="4"/>
        <v>96.2018114298816</v>
      </c>
    </row>
    <row r="85" spans="1:6" ht="15">
      <c r="A85" s="29" t="s">
        <v>28</v>
      </c>
      <c r="B85" s="22">
        <f t="shared" si="6"/>
        <v>166423.89299999998</v>
      </c>
      <c r="C85" s="22">
        <f t="shared" si="6"/>
        <v>101123.097</v>
      </c>
      <c r="D85" s="22">
        <f t="shared" si="6"/>
        <v>97126.65702999999</v>
      </c>
      <c r="E85" s="19">
        <f t="shared" si="5"/>
        <v>58.361005309496036</v>
      </c>
      <c r="F85" s="19">
        <f t="shared" si="4"/>
        <v>96.0479454362439</v>
      </c>
    </row>
    <row r="86" spans="1:6" ht="15">
      <c r="A86" s="29" t="s">
        <v>2</v>
      </c>
      <c r="B86" s="22">
        <f>B70+B11+B20+B29+B39+B46+B53+B58</f>
        <v>165680.90200000006</v>
      </c>
      <c r="C86" s="22">
        <f>C70+C11+C20+C29+C39+C46+C53+C58</f>
        <v>105140.07299000002</v>
      </c>
      <c r="D86" s="22">
        <f>D70+D11+D20+D29+D39+D46+D53+D58</f>
        <v>79551.4794</v>
      </c>
      <c r="E86" s="19">
        <f t="shared" si="5"/>
        <v>48.014875848515096</v>
      </c>
      <c r="F86" s="19">
        <f>SUM(D86)/C86*100</f>
        <v>75.66237794752742</v>
      </c>
    </row>
    <row r="87" spans="1:6" ht="15">
      <c r="A87" s="29" t="s">
        <v>13</v>
      </c>
      <c r="B87" s="22">
        <f>B83-B84-B85-B86</f>
        <v>1219790.05686</v>
      </c>
      <c r="C87" s="22">
        <f>C83-C84-C85-C86</f>
        <v>751792.4932600003</v>
      </c>
      <c r="D87" s="22">
        <f>D83-D84-D85-D86</f>
        <v>689012.6288400004</v>
      </c>
      <c r="E87" s="19">
        <f t="shared" si="5"/>
        <v>56.486165382727094</v>
      </c>
      <c r="F87" s="19">
        <f t="shared" si="4"/>
        <v>91.6493094859504</v>
      </c>
    </row>
    <row r="88" spans="1:6" ht="20.25" customHeight="1">
      <c r="A88" s="17" t="s">
        <v>14</v>
      </c>
      <c r="B88" s="18">
        <f>B13+B22+B41+B34+B55+B60+B62+B65+B67+B72+B80+B48</f>
        <v>450286.32164000004</v>
      </c>
      <c r="C88" s="18">
        <f>C13+C22+C41+C34+C55+C60+C62+C65+C67+C72+C80+C48</f>
        <v>171248.45200000002</v>
      </c>
      <c r="D88" s="18">
        <f>D13+D22+D41+D34+D55+D60+D62+D65+D67+D72+D80+D48</f>
        <v>92671.21147</v>
      </c>
      <c r="E88" s="19">
        <f t="shared" si="5"/>
        <v>20.5805077827991</v>
      </c>
      <c r="F88" s="19">
        <f t="shared" si="4"/>
        <v>54.115065209465364</v>
      </c>
    </row>
    <row r="89" spans="1:6" ht="15">
      <c r="A89" s="17" t="s">
        <v>24</v>
      </c>
      <c r="B89" s="18">
        <f>SUM(B81)</f>
        <v>15775.5</v>
      </c>
      <c r="C89" s="18">
        <f>SUM(C81)</f>
        <v>15447.6</v>
      </c>
      <c r="D89" s="18">
        <f>SUM(D81)</f>
        <v>8000</v>
      </c>
      <c r="E89" s="19">
        <f t="shared" si="5"/>
        <v>50.71154638521759</v>
      </c>
      <c r="F89" s="19">
        <f t="shared" si="4"/>
        <v>51.78798000983972</v>
      </c>
    </row>
    <row r="90" spans="1:6" ht="15">
      <c r="A90" s="17" t="s">
        <v>30</v>
      </c>
      <c r="B90" s="18">
        <f>SUM(B73)</f>
        <v>1670</v>
      </c>
      <c r="C90" s="18">
        <f>SUM(C73)</f>
        <v>20</v>
      </c>
      <c r="D90" s="18"/>
      <c r="E90" s="19">
        <f t="shared" si="5"/>
        <v>0</v>
      </c>
      <c r="F90" s="19">
        <f t="shared" si="4"/>
        <v>0</v>
      </c>
    </row>
    <row r="91" spans="5:7" ht="15">
      <c r="E91" s="62"/>
      <c r="F91" s="62"/>
      <c r="G91" s="63"/>
    </row>
    <row r="92" spans="3:7" ht="15">
      <c r="C92" s="54"/>
      <c r="D92" s="59"/>
      <c r="E92" s="62"/>
      <c r="F92" s="62"/>
      <c r="G92" s="63"/>
    </row>
    <row r="93" spans="3:7" ht="15">
      <c r="C93" s="55"/>
      <c r="D93" s="57"/>
      <c r="E93" s="62"/>
      <c r="F93" s="62"/>
      <c r="G93" s="63"/>
    </row>
    <row r="94" spans="2:7" ht="15">
      <c r="B94" s="69"/>
      <c r="C94" s="69"/>
      <c r="D94" s="60"/>
      <c r="E94" s="64"/>
      <c r="F94" s="65"/>
      <c r="G94" s="63"/>
    </row>
    <row r="95" spans="3:5" ht="15">
      <c r="C95" s="61"/>
      <c r="D95" s="61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5" t="s">
        <v>72</v>
      </c>
      <c r="B1" s="75"/>
      <c r="C1" s="75"/>
      <c r="D1" s="75"/>
      <c r="E1" s="75"/>
      <c r="F1" s="75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6"/>
      <c r="B3" s="73" t="s">
        <v>66</v>
      </c>
      <c r="C3" s="73" t="s">
        <v>69</v>
      </c>
      <c r="D3" s="73" t="s">
        <v>74</v>
      </c>
      <c r="E3" s="73" t="s">
        <v>67</v>
      </c>
      <c r="F3" s="73" t="s">
        <v>68</v>
      </c>
    </row>
    <row r="4" spans="1:6" s="31" customFormat="1" ht="114" customHeight="1">
      <c r="A4" s="77"/>
      <c r="B4" s="74"/>
      <c r="C4" s="74"/>
      <c r="D4" s="74"/>
      <c r="E4" s="74"/>
      <c r="F4" s="74"/>
    </row>
    <row r="5" spans="1:6" s="35" customFormat="1" ht="14.25">
      <c r="A5" s="34" t="s">
        <v>33</v>
      </c>
      <c r="B5" s="18">
        <f>B6+B13</f>
        <v>728867.45217</v>
      </c>
      <c r="C5" s="18">
        <f>C6+C13</f>
        <v>468438.14553</v>
      </c>
      <c r="D5" s="18">
        <f>D6+D13</f>
        <v>402192.94765</v>
      </c>
      <c r="E5" s="19">
        <f aca="true" t="shared" si="0" ref="E5:E68">SUM(D5)/B5*100</f>
        <v>55.18053336756669</v>
      </c>
      <c r="F5" s="19">
        <f>SUM(D5)/C5*100</f>
        <v>85.85828278244743</v>
      </c>
    </row>
    <row r="6" spans="1:6" s="37" customFormat="1" ht="15">
      <c r="A6" s="36" t="s">
        <v>34</v>
      </c>
      <c r="B6" s="25">
        <v>690412.28253</v>
      </c>
      <c r="C6" s="25">
        <v>443870.08953</v>
      </c>
      <c r="D6" s="67">
        <v>391653.9015</v>
      </c>
      <c r="E6" s="20">
        <f t="shared" si="0"/>
        <v>56.727539675973496</v>
      </c>
      <c r="F6" s="20">
        <f>SUM(D6)/C6*100</f>
        <v>88.2361552937054</v>
      </c>
    </row>
    <row r="7" spans="1:6" s="37" customFormat="1" ht="15">
      <c r="A7" s="38" t="s">
        <v>35</v>
      </c>
      <c r="B7" s="11">
        <v>402522.723</v>
      </c>
      <c r="C7" s="11">
        <v>255504.266</v>
      </c>
      <c r="D7" s="11">
        <v>242330.34007</v>
      </c>
      <c r="E7" s="20">
        <f t="shared" si="0"/>
        <v>60.202896935584924</v>
      </c>
      <c r="F7" s="20">
        <f aca="true" t="shared" si="1" ref="F7:F73">SUM(D7)/C7*100</f>
        <v>94.8439506955238</v>
      </c>
    </row>
    <row r="8" spans="1:6" s="37" customFormat="1" ht="15">
      <c r="A8" s="38" t="s">
        <v>36</v>
      </c>
      <c r="B8" s="11">
        <v>88587.674</v>
      </c>
      <c r="C8" s="11">
        <v>56453.633</v>
      </c>
      <c r="D8" s="11">
        <v>53777.86636</v>
      </c>
      <c r="E8" s="20">
        <f t="shared" si="0"/>
        <v>60.70581146537384</v>
      </c>
      <c r="F8" s="20">
        <f t="shared" si="1"/>
        <v>95.26024013370406</v>
      </c>
    </row>
    <row r="9" spans="1:6" s="37" customFormat="1" ht="15">
      <c r="A9" s="38" t="s">
        <v>37</v>
      </c>
      <c r="B9" s="11">
        <v>153.271</v>
      </c>
      <c r="C9" s="11">
        <v>69.715</v>
      </c>
      <c r="D9" s="11">
        <v>14.203</v>
      </c>
      <c r="E9" s="20">
        <f t="shared" si="0"/>
        <v>9.26659315852314</v>
      </c>
      <c r="F9" s="20"/>
    </row>
    <row r="10" spans="1:6" s="37" customFormat="1" ht="15">
      <c r="A10" s="38" t="s">
        <v>38</v>
      </c>
      <c r="B10" s="11">
        <v>47825.907</v>
      </c>
      <c r="C10" s="11">
        <v>24743.565</v>
      </c>
      <c r="D10" s="11">
        <v>21275.19841</v>
      </c>
      <c r="E10" s="20">
        <f t="shared" si="0"/>
        <v>44.48467315005652</v>
      </c>
      <c r="F10" s="20">
        <f t="shared" si="1"/>
        <v>85.98275313197594</v>
      </c>
    </row>
    <row r="11" spans="1:6" s="37" customFormat="1" ht="30">
      <c r="A11" s="38" t="s">
        <v>39</v>
      </c>
      <c r="B11" s="11">
        <v>92734.871</v>
      </c>
      <c r="C11" s="11">
        <v>63286.262</v>
      </c>
      <c r="D11" s="11">
        <v>43902.89259</v>
      </c>
      <c r="E11" s="20">
        <f t="shared" si="0"/>
        <v>47.34237737819251</v>
      </c>
      <c r="F11" s="20">
        <f t="shared" si="1"/>
        <v>69.37191611980496</v>
      </c>
    </row>
    <row r="12" spans="1:6" s="37" customFormat="1" ht="15">
      <c r="A12" s="38" t="s">
        <v>40</v>
      </c>
      <c r="B12" s="11">
        <f>SUM(B6)-B7-B8-B9-B10-B11</f>
        <v>58587.83652999996</v>
      </c>
      <c r="C12" s="11">
        <f>SUM(C6)-C7-C8-C9-C10-C11</f>
        <v>43812.64852999999</v>
      </c>
      <c r="D12" s="11">
        <f>SUM(D6)-D7-D8-D9-D10-D11</f>
        <v>30353.401069999978</v>
      </c>
      <c r="E12" s="20">
        <f t="shared" si="0"/>
        <v>51.808366493371864</v>
      </c>
      <c r="F12" s="20">
        <f t="shared" si="1"/>
        <v>69.27999581950857</v>
      </c>
    </row>
    <row r="13" spans="1:6" s="37" customFormat="1" ht="15">
      <c r="A13" s="36" t="s">
        <v>41</v>
      </c>
      <c r="B13" s="25">
        <v>38455.16964</v>
      </c>
      <c r="C13" s="25">
        <v>24568.056</v>
      </c>
      <c r="D13" s="25">
        <v>10539.04615</v>
      </c>
      <c r="E13" s="20">
        <f t="shared" si="0"/>
        <v>27.406058141627792</v>
      </c>
      <c r="F13" s="20">
        <f t="shared" si="1"/>
        <v>42.89735480088453</v>
      </c>
    </row>
    <row r="14" spans="1:6" s="35" customFormat="1" ht="14.25">
      <c r="A14" s="34" t="s">
        <v>42</v>
      </c>
      <c r="B14" s="18">
        <f>B15+B22</f>
        <v>391317.91</v>
      </c>
      <c r="C14" s="18">
        <f>C15+C22</f>
        <v>227245.672</v>
      </c>
      <c r="D14" s="18">
        <f>D15+D22</f>
        <v>212168.13542</v>
      </c>
      <c r="E14" s="19">
        <f t="shared" si="0"/>
        <v>54.218866552772916</v>
      </c>
      <c r="F14" s="19">
        <f t="shared" si="1"/>
        <v>93.36509406436573</v>
      </c>
    </row>
    <row r="15" spans="1:6" s="37" customFormat="1" ht="15">
      <c r="A15" s="36" t="s">
        <v>43</v>
      </c>
      <c r="B15" s="25">
        <f>350804.31+25271</f>
        <v>376075.31</v>
      </c>
      <c r="C15" s="25">
        <f>203697+14724.5</f>
        <v>218421.5</v>
      </c>
      <c r="D15" s="25">
        <f>193024.15917+14724.5</f>
        <v>207748.65917</v>
      </c>
      <c r="E15" s="20">
        <f t="shared" si="0"/>
        <v>55.24123856203163</v>
      </c>
      <c r="F15" s="20">
        <f>SUM(D15)/C15*100</f>
        <v>95.11364914626078</v>
      </c>
    </row>
    <row r="16" spans="1:6" s="37" customFormat="1" ht="15">
      <c r="A16" s="38" t="s">
        <v>35</v>
      </c>
      <c r="B16" s="11">
        <v>222432.052</v>
      </c>
      <c r="C16" s="11">
        <v>126570.053</v>
      </c>
      <c r="D16" s="11">
        <v>124430.22508</v>
      </c>
      <c r="E16" s="20">
        <f t="shared" si="0"/>
        <v>55.940780099443586</v>
      </c>
      <c r="F16" s="20">
        <f t="shared" si="1"/>
        <v>98.30937266021371</v>
      </c>
    </row>
    <row r="17" spans="1:6" s="37" customFormat="1" ht="15">
      <c r="A17" s="38" t="s">
        <v>36</v>
      </c>
      <c r="B17" s="11">
        <v>48879.78</v>
      </c>
      <c r="C17" s="11">
        <v>27798.234</v>
      </c>
      <c r="D17" s="11">
        <v>27014.03384</v>
      </c>
      <c r="E17" s="20">
        <f t="shared" si="0"/>
        <v>55.26627542104322</v>
      </c>
      <c r="F17" s="20">
        <f t="shared" si="1"/>
        <v>97.1789569078381</v>
      </c>
    </row>
    <row r="18" spans="1:6" s="37" customFormat="1" ht="15">
      <c r="A18" s="38" t="s">
        <v>37</v>
      </c>
      <c r="B18" s="11">
        <v>16711.896</v>
      </c>
      <c r="C18" s="11">
        <v>10755.269</v>
      </c>
      <c r="D18" s="11">
        <v>10185.88797</v>
      </c>
      <c r="E18" s="20">
        <f t="shared" si="0"/>
        <v>60.949924353287024</v>
      </c>
      <c r="F18" s="20">
        <f t="shared" si="1"/>
        <v>94.70602706450205</v>
      </c>
    </row>
    <row r="19" spans="1:6" s="37" customFormat="1" ht="15">
      <c r="A19" s="38" t="s">
        <v>38</v>
      </c>
      <c r="B19" s="11">
        <v>6745.744</v>
      </c>
      <c r="C19" s="11">
        <v>4645.99</v>
      </c>
      <c r="D19" s="11">
        <v>3780.24212</v>
      </c>
      <c r="E19" s="20">
        <f t="shared" si="0"/>
        <v>56.038920540121296</v>
      </c>
      <c r="F19" s="20">
        <f t="shared" si="1"/>
        <v>81.36569643929496</v>
      </c>
    </row>
    <row r="20" spans="1:6" s="37" customFormat="1" ht="30">
      <c r="A20" s="38" t="s">
        <v>39</v>
      </c>
      <c r="B20" s="11">
        <v>36131.055</v>
      </c>
      <c r="C20" s="11">
        <v>21171.371</v>
      </c>
      <c r="D20" s="11">
        <v>16823.72971</v>
      </c>
      <c r="E20" s="20">
        <f t="shared" si="0"/>
        <v>46.56307353881585</v>
      </c>
      <c r="F20" s="20">
        <f t="shared" si="1"/>
        <v>79.4645264588675</v>
      </c>
    </row>
    <row r="21" spans="1:6" s="37" customFormat="1" ht="15">
      <c r="A21" s="38" t="s">
        <v>40</v>
      </c>
      <c r="B21" s="11">
        <f>SUM(B15)-B16-B17-B18-B19-B20</f>
        <v>45174.78299999999</v>
      </c>
      <c r="C21" s="11">
        <f>SUM(C15)-C16-C17-C18-C19-C20</f>
        <v>27480.583000000006</v>
      </c>
      <c r="D21" s="11">
        <f>SUM(D15)-D16-D17-D18-D19-D20</f>
        <v>25514.540449999993</v>
      </c>
      <c r="E21" s="20">
        <f t="shared" si="0"/>
        <v>56.479608214166745</v>
      </c>
      <c r="F21" s="20">
        <f t="shared" si="1"/>
        <v>92.84570290957797</v>
      </c>
    </row>
    <row r="22" spans="1:6" s="37" customFormat="1" ht="15">
      <c r="A22" s="36" t="s">
        <v>41</v>
      </c>
      <c r="B22" s="25">
        <v>15242.6</v>
      </c>
      <c r="C22" s="25">
        <v>8824.172</v>
      </c>
      <c r="D22" s="25">
        <v>4419.47625</v>
      </c>
      <c r="E22" s="20">
        <f t="shared" si="0"/>
        <v>28.99424146799102</v>
      </c>
      <c r="F22" s="20">
        <f t="shared" si="1"/>
        <v>50.08375006742841</v>
      </c>
    </row>
    <row r="23" spans="1:6" s="35" customFormat="1" ht="28.5">
      <c r="A23" s="34" t="s">
        <v>59</v>
      </c>
      <c r="B23" s="18">
        <f>B24+B34</f>
        <v>707184.183</v>
      </c>
      <c r="C23" s="18">
        <f>C24+C34</f>
        <v>452687.649</v>
      </c>
      <c r="D23" s="18">
        <f>D24+D34</f>
        <v>441090.637</v>
      </c>
      <c r="E23" s="19">
        <f t="shared" si="0"/>
        <v>62.3728086124347</v>
      </c>
      <c r="F23" s="19">
        <f t="shared" si="1"/>
        <v>97.43818678825939</v>
      </c>
    </row>
    <row r="24" spans="1:6" s="37" customFormat="1" ht="15">
      <c r="A24" s="36" t="s">
        <v>43</v>
      </c>
      <c r="B24" s="25">
        <v>703145.764</v>
      </c>
      <c r="C24" s="25">
        <v>449118.196</v>
      </c>
      <c r="D24" s="25">
        <v>440007.133</v>
      </c>
      <c r="E24" s="20">
        <f t="shared" si="0"/>
        <v>62.57694428775653</v>
      </c>
      <c r="F24" s="20">
        <f>SUM(D24)/C24*100</f>
        <v>97.97134405126617</v>
      </c>
    </row>
    <row r="25" spans="1:6" s="37" customFormat="1" ht="15">
      <c r="A25" s="38" t="s">
        <v>35</v>
      </c>
      <c r="B25" s="11">
        <f>14660.587+636.762</f>
        <v>15297.349</v>
      </c>
      <c r="C25" s="11">
        <v>8904.904</v>
      </c>
      <c r="D25" s="11">
        <v>8700.252</v>
      </c>
      <c r="E25" s="20">
        <f t="shared" si="0"/>
        <v>56.87424664234306</v>
      </c>
      <c r="F25" s="20">
        <f t="shared" si="1"/>
        <v>97.70180565674823</v>
      </c>
    </row>
    <row r="26" spans="1:6" s="37" customFormat="1" ht="15">
      <c r="A26" s="38" t="s">
        <v>36</v>
      </c>
      <c r="B26" s="11">
        <v>3353.598</v>
      </c>
      <c r="C26" s="11">
        <v>1946.364</v>
      </c>
      <c r="D26" s="11">
        <v>1891.059</v>
      </c>
      <c r="E26" s="20">
        <f t="shared" si="0"/>
        <v>56.38895896288106</v>
      </c>
      <c r="F26" s="20">
        <f t="shared" si="1"/>
        <v>97.15854793861784</v>
      </c>
    </row>
    <row r="27" spans="1:6" s="37" customFormat="1" ht="15">
      <c r="A27" s="38" t="s">
        <v>37</v>
      </c>
      <c r="B27" s="11">
        <v>81.57</v>
      </c>
      <c r="C27" s="11">
        <v>55.5</v>
      </c>
      <c r="D27" s="11">
        <v>55.49883</v>
      </c>
      <c r="E27" s="20">
        <f t="shared" si="0"/>
        <v>68.03828613460831</v>
      </c>
      <c r="F27" s="20">
        <f t="shared" si="1"/>
        <v>99.99789189189188</v>
      </c>
    </row>
    <row r="28" spans="1:6" s="37" customFormat="1" ht="15">
      <c r="A28" s="38" t="s">
        <v>38</v>
      </c>
      <c r="B28" s="11">
        <v>277.527</v>
      </c>
      <c r="C28" s="11">
        <v>161.805</v>
      </c>
      <c r="D28" s="11">
        <v>160.82764</v>
      </c>
      <c r="E28" s="20">
        <f t="shared" si="0"/>
        <v>57.95026790186181</v>
      </c>
      <c r="F28" s="20">
        <f t="shared" si="1"/>
        <v>99.39596427798894</v>
      </c>
    </row>
    <row r="29" spans="1:6" s="37" customFormat="1" ht="30">
      <c r="A29" s="38" t="s">
        <v>39</v>
      </c>
      <c r="B29" s="11">
        <v>1309.543</v>
      </c>
      <c r="C29" s="11">
        <v>783.897</v>
      </c>
      <c r="D29" s="11">
        <v>607.19732</v>
      </c>
      <c r="E29" s="20">
        <f t="shared" si="0"/>
        <v>46.36711585644763</v>
      </c>
      <c r="F29" s="20">
        <f t="shared" si="1"/>
        <v>77.45881410440401</v>
      </c>
    </row>
    <row r="30" spans="1:6" s="37" customFormat="1" ht="15">
      <c r="A30" s="38" t="s">
        <v>40</v>
      </c>
      <c r="B30" s="11">
        <f>SUM(B24)-B25-B26-B27-B28-B29</f>
        <v>682826.177</v>
      </c>
      <c r="C30" s="11">
        <f>SUM(C24)-C25-C26-C27-C28-C29</f>
        <v>437265.726</v>
      </c>
      <c r="D30" s="11">
        <f>SUM(D24)-D25-D26-D27-D28-D29</f>
        <v>428592.29821000004</v>
      </c>
      <c r="E30" s="20">
        <f t="shared" si="0"/>
        <v>62.76740884378837</v>
      </c>
      <c r="F30" s="20">
        <f t="shared" si="1"/>
        <v>98.01644005594896</v>
      </c>
    </row>
    <row r="31" spans="1:6" s="37" customFormat="1" ht="15">
      <c r="A31" s="38" t="s">
        <v>44</v>
      </c>
      <c r="B31" s="11">
        <f>SUM(B32:B33)</f>
        <v>659532</v>
      </c>
      <c r="C31" s="11">
        <f>SUM(C32:C33)</f>
        <v>422357.301</v>
      </c>
      <c r="D31" s="11">
        <f>SUM(D32:D33)</f>
        <v>416978.053</v>
      </c>
      <c r="E31" s="20">
        <f t="shared" si="0"/>
        <v>63.22332396305259</v>
      </c>
      <c r="F31" s="20">
        <f>SUM(D31)/C31*100</f>
        <v>98.72637504140127</v>
      </c>
    </row>
    <row r="32" spans="1:6" s="37" customFormat="1" ht="30">
      <c r="A32" s="39" t="s">
        <v>63</v>
      </c>
      <c r="B32" s="11">
        <v>425980</v>
      </c>
      <c r="C32" s="11">
        <v>260040.242</v>
      </c>
      <c r="D32" s="66">
        <v>260039.909</v>
      </c>
      <c r="E32" s="20">
        <f t="shared" si="0"/>
        <v>61.04509812667261</v>
      </c>
      <c r="F32" s="20">
        <f>SUM(D32)/C32*100</f>
        <v>99.99987194289722</v>
      </c>
    </row>
    <row r="33" spans="1:6" s="37" customFormat="1" ht="15">
      <c r="A33" s="39" t="s">
        <v>60</v>
      </c>
      <c r="B33" s="11">
        <v>233552</v>
      </c>
      <c r="C33" s="11">
        <v>162317.059</v>
      </c>
      <c r="D33" s="11">
        <v>156938.144</v>
      </c>
      <c r="E33" s="20">
        <f t="shared" si="0"/>
        <v>67.1962321024868</v>
      </c>
      <c r="F33" s="20">
        <f>SUM(D33)/C33*100</f>
        <v>96.6861677798142</v>
      </c>
    </row>
    <row r="34" spans="1:6" s="37" customFormat="1" ht="15">
      <c r="A34" s="36" t="s">
        <v>41</v>
      </c>
      <c r="B34" s="25">
        <v>4038.419</v>
      </c>
      <c r="C34" s="25">
        <v>3569.453</v>
      </c>
      <c r="D34" s="25">
        <v>1083.504</v>
      </c>
      <c r="E34" s="20">
        <f t="shared" si="0"/>
        <v>26.829905465480426</v>
      </c>
      <c r="F34" s="20">
        <f>SUM(D34)/C34*100</f>
        <v>30.354903118208863</v>
      </c>
    </row>
    <row r="35" spans="1:6" s="35" customFormat="1" ht="14.25">
      <c r="A35" s="34" t="s">
        <v>61</v>
      </c>
      <c r="B35" s="18">
        <f>B36+B41</f>
        <v>98533.568</v>
      </c>
      <c r="C35" s="18">
        <f>C36+C41</f>
        <v>60818.029</v>
      </c>
      <c r="D35" s="18">
        <f>D36+D41</f>
        <v>54939.285780000006</v>
      </c>
      <c r="E35" s="19">
        <f t="shared" si="0"/>
        <v>55.75692314318711</v>
      </c>
      <c r="F35" s="19">
        <f>SUM(D35)/C35*100</f>
        <v>90.33388073132065</v>
      </c>
    </row>
    <row r="36" spans="1:6" s="37" customFormat="1" ht="15">
      <c r="A36" s="36" t="s">
        <v>43</v>
      </c>
      <c r="B36" s="25">
        <v>87474.4</v>
      </c>
      <c r="C36" s="25">
        <v>52638.411</v>
      </c>
      <c r="D36" s="25">
        <v>48796.76735</v>
      </c>
      <c r="E36" s="20">
        <f t="shared" si="0"/>
        <v>55.784054934929536</v>
      </c>
      <c r="F36" s="20">
        <f t="shared" si="1"/>
        <v>92.70182443387208</v>
      </c>
    </row>
    <row r="37" spans="1:6" s="37" customFormat="1" ht="15">
      <c r="A37" s="38" t="s">
        <v>35</v>
      </c>
      <c r="B37" s="11">
        <v>40460.715</v>
      </c>
      <c r="C37" s="11">
        <v>24318.254</v>
      </c>
      <c r="D37" s="11">
        <v>23466.63396</v>
      </c>
      <c r="E37" s="20">
        <f t="shared" si="0"/>
        <v>57.99856468181544</v>
      </c>
      <c r="F37" s="20">
        <f>SUM(D37)/C37*100</f>
        <v>96.49802144512513</v>
      </c>
    </row>
    <row r="38" spans="1:6" s="37" customFormat="1" ht="15">
      <c r="A38" s="38" t="s">
        <v>36</v>
      </c>
      <c r="B38" s="11">
        <v>8901.357</v>
      </c>
      <c r="C38" s="11">
        <v>5390.799</v>
      </c>
      <c r="D38" s="11">
        <v>5193.87934</v>
      </c>
      <c r="E38" s="20">
        <f t="shared" si="0"/>
        <v>58.34929820251003</v>
      </c>
      <c r="F38" s="20">
        <f t="shared" si="1"/>
        <v>96.34711552035236</v>
      </c>
    </row>
    <row r="39" spans="1:6" s="37" customFormat="1" ht="30">
      <c r="A39" s="38" t="s">
        <v>39</v>
      </c>
      <c r="B39" s="11">
        <v>6464.382</v>
      </c>
      <c r="C39" s="11">
        <v>3289.121</v>
      </c>
      <c r="D39" s="11">
        <v>3060.17027</v>
      </c>
      <c r="E39" s="20">
        <f t="shared" si="0"/>
        <v>47.33894547073487</v>
      </c>
      <c r="F39" s="20">
        <f t="shared" si="1"/>
        <v>93.03915149366655</v>
      </c>
    </row>
    <row r="40" spans="1:6" s="37" customFormat="1" ht="15">
      <c r="A40" s="38" t="s">
        <v>40</v>
      </c>
      <c r="B40" s="11">
        <f>SUM(B36)-B37-B38-B39</f>
        <v>31647.945999999996</v>
      </c>
      <c r="C40" s="11">
        <f>SUM(C36)-C37-C38-C39</f>
        <v>19640.237</v>
      </c>
      <c r="D40" s="11">
        <f>SUM(D36)-D37-D38-D39</f>
        <v>17076.083780000004</v>
      </c>
      <c r="E40" s="20">
        <f t="shared" si="0"/>
        <v>53.956372966511026</v>
      </c>
      <c r="F40" s="20">
        <f t="shared" si="1"/>
        <v>86.94438758554698</v>
      </c>
    </row>
    <row r="41" spans="1:6" s="37" customFormat="1" ht="15">
      <c r="A41" s="36" t="s">
        <v>41</v>
      </c>
      <c r="B41" s="25">
        <v>11059.168</v>
      </c>
      <c r="C41" s="25">
        <v>8179.618</v>
      </c>
      <c r="D41" s="25">
        <v>6142.51843</v>
      </c>
      <c r="E41" s="20">
        <f t="shared" si="0"/>
        <v>55.54231954881236</v>
      </c>
      <c r="F41" s="20">
        <f t="shared" si="1"/>
        <v>75.09541924818494</v>
      </c>
    </row>
    <row r="42" spans="1:6" s="35" customFormat="1" ht="14.25">
      <c r="A42" s="34" t="s">
        <v>62</v>
      </c>
      <c r="B42" s="18">
        <f>B43+B48</f>
        <v>55365.255</v>
      </c>
      <c r="C42" s="18">
        <f>C43+C48</f>
        <v>34300.911</v>
      </c>
      <c r="D42" s="18">
        <f>D43+D48</f>
        <v>29206.05879</v>
      </c>
      <c r="E42" s="19">
        <f t="shared" si="0"/>
        <v>52.75160168593101</v>
      </c>
      <c r="F42" s="19">
        <f t="shared" si="1"/>
        <v>85.14659797228126</v>
      </c>
    </row>
    <row r="43" spans="1:6" s="37" customFormat="1" ht="15">
      <c r="A43" s="36" t="s">
        <v>43</v>
      </c>
      <c r="B43" s="25">
        <v>51544.662</v>
      </c>
      <c r="C43" s="25">
        <v>30536.318</v>
      </c>
      <c r="D43" s="25">
        <v>27644.99729</v>
      </c>
      <c r="E43" s="20">
        <f t="shared" si="0"/>
        <v>53.63309451907939</v>
      </c>
      <c r="F43" s="20">
        <f t="shared" si="1"/>
        <v>90.53153458121572</v>
      </c>
    </row>
    <row r="44" spans="1:6" s="37" customFormat="1" ht="15">
      <c r="A44" s="38" t="s">
        <v>35</v>
      </c>
      <c r="B44" s="11">
        <v>24685.189</v>
      </c>
      <c r="C44" s="11">
        <v>14236.144</v>
      </c>
      <c r="D44" s="11">
        <v>13607.86681</v>
      </c>
      <c r="E44" s="20">
        <f t="shared" si="0"/>
        <v>55.12563347195763</v>
      </c>
      <c r="F44" s="20">
        <f>SUM(D44)/C44*100</f>
        <v>95.58674603179063</v>
      </c>
    </row>
    <row r="45" spans="1:6" s="37" customFormat="1" ht="15">
      <c r="A45" s="38" t="s">
        <v>36</v>
      </c>
      <c r="B45" s="11">
        <v>5430.741</v>
      </c>
      <c r="C45" s="11">
        <v>3134.124</v>
      </c>
      <c r="D45" s="11">
        <v>2986.92369</v>
      </c>
      <c r="E45" s="20">
        <f t="shared" si="0"/>
        <v>55.00029719701234</v>
      </c>
      <c r="F45" s="20">
        <f t="shared" si="1"/>
        <v>95.30330293249406</v>
      </c>
    </row>
    <row r="46" spans="1:6" s="37" customFormat="1" ht="30">
      <c r="A46" s="38" t="s">
        <v>39</v>
      </c>
      <c r="B46" s="11">
        <v>4194.121</v>
      </c>
      <c r="C46" s="11">
        <v>2053.436</v>
      </c>
      <c r="D46" s="11">
        <v>1849.17713</v>
      </c>
      <c r="E46" s="20">
        <f t="shared" si="0"/>
        <v>44.08974204606877</v>
      </c>
      <c r="F46" s="20">
        <f t="shared" si="1"/>
        <v>90.05282511848432</v>
      </c>
    </row>
    <row r="47" spans="1:6" s="37" customFormat="1" ht="15">
      <c r="A47" s="38" t="s">
        <v>40</v>
      </c>
      <c r="B47" s="11">
        <f>SUM(B43)-B44-B45-B46</f>
        <v>17234.610999999997</v>
      </c>
      <c r="C47" s="11">
        <f>SUM(C43)-C44-C45-C46</f>
        <v>11112.614</v>
      </c>
      <c r="D47" s="11">
        <f>SUM(D43)-D44-D45-D46</f>
        <v>9201.02966</v>
      </c>
      <c r="E47" s="20">
        <f t="shared" si="0"/>
        <v>53.3869297079</v>
      </c>
      <c r="F47" s="20">
        <f t="shared" si="1"/>
        <v>82.7980676733665</v>
      </c>
    </row>
    <row r="48" spans="1:6" s="37" customFormat="1" ht="15">
      <c r="A48" s="36" t="s">
        <v>41</v>
      </c>
      <c r="B48" s="25">
        <v>3820.593</v>
      </c>
      <c r="C48" s="25">
        <v>3764.593</v>
      </c>
      <c r="D48" s="25">
        <v>1561.0615</v>
      </c>
      <c r="E48" s="20">
        <f t="shared" si="0"/>
        <v>40.859141499761954</v>
      </c>
      <c r="F48" s="20">
        <f t="shared" si="1"/>
        <v>41.46693945401269</v>
      </c>
    </row>
    <row r="49" spans="1:6" s="37" customFormat="1" ht="14.25">
      <c r="A49" s="34" t="s">
        <v>45</v>
      </c>
      <c r="B49" s="18">
        <f>B50+B55</f>
        <v>90568.01</v>
      </c>
      <c r="C49" s="18">
        <f>C50+C55</f>
        <v>51673.65099</v>
      </c>
      <c r="D49" s="18">
        <f>D50+D55</f>
        <v>45746.34255</v>
      </c>
      <c r="E49" s="19">
        <f t="shared" si="0"/>
        <v>50.51048659454923</v>
      </c>
      <c r="F49" s="19">
        <f t="shared" si="1"/>
        <v>88.52934072503011</v>
      </c>
    </row>
    <row r="50" spans="1:6" s="37" customFormat="1" ht="15">
      <c r="A50" s="36" t="s">
        <v>43</v>
      </c>
      <c r="B50" s="25">
        <v>82568.01</v>
      </c>
      <c r="C50" s="25">
        <v>46862.65099</v>
      </c>
      <c r="D50" s="25">
        <v>44137.83599</v>
      </c>
      <c r="E50" s="20">
        <f t="shared" si="0"/>
        <v>53.45633979794354</v>
      </c>
      <c r="F50" s="20">
        <f t="shared" si="1"/>
        <v>94.18552953698362</v>
      </c>
    </row>
    <row r="51" spans="1:6" s="37" customFormat="1" ht="15">
      <c r="A51" s="38" t="s">
        <v>35</v>
      </c>
      <c r="B51" s="11">
        <v>50916.2</v>
      </c>
      <c r="C51" s="11">
        <v>28926.631</v>
      </c>
      <c r="D51" s="11">
        <v>28511.74919</v>
      </c>
      <c r="E51" s="20">
        <f t="shared" si="0"/>
        <v>55.99740198600839</v>
      </c>
      <c r="F51" s="20">
        <f>SUM(D51)/C51*100</f>
        <v>98.56574445188588</v>
      </c>
    </row>
    <row r="52" spans="1:6" s="37" customFormat="1" ht="15">
      <c r="A52" s="38" t="s">
        <v>36</v>
      </c>
      <c r="B52" s="11">
        <v>11270.743</v>
      </c>
      <c r="C52" s="11">
        <v>6399.943</v>
      </c>
      <c r="D52" s="11">
        <v>6262.8948</v>
      </c>
      <c r="E52" s="20">
        <f t="shared" si="0"/>
        <v>55.567719004860635</v>
      </c>
      <c r="F52" s="20">
        <f t="shared" si="1"/>
        <v>97.85860280318121</v>
      </c>
    </row>
    <row r="53" spans="1:6" s="37" customFormat="1" ht="30">
      <c r="A53" s="38" t="s">
        <v>39</v>
      </c>
      <c r="B53" s="11">
        <v>4798.274</v>
      </c>
      <c r="C53" s="11">
        <v>2318.47899</v>
      </c>
      <c r="D53" s="11">
        <v>2207.38862</v>
      </c>
      <c r="E53" s="20">
        <f t="shared" si="0"/>
        <v>46.003805118257105</v>
      </c>
      <c r="F53" s="20">
        <f t="shared" si="1"/>
        <v>95.2084806254811</v>
      </c>
    </row>
    <row r="54" spans="1:6" s="37" customFormat="1" ht="15">
      <c r="A54" s="38" t="s">
        <v>40</v>
      </c>
      <c r="B54" s="11">
        <f>SUM(B50)-B51-B52-B53</f>
        <v>15582.792999999994</v>
      </c>
      <c r="C54" s="11">
        <f>SUM(C50)-C51-C52-C53</f>
        <v>9217.598000000002</v>
      </c>
      <c r="D54" s="11">
        <f>SUM(D50)-D51-D52-D53</f>
        <v>7155.803380000001</v>
      </c>
      <c r="E54" s="20">
        <f t="shared" si="0"/>
        <v>45.92118614422975</v>
      </c>
      <c r="F54" s="20">
        <f t="shared" si="1"/>
        <v>77.6319750546726</v>
      </c>
    </row>
    <row r="55" spans="1:6" s="37" customFormat="1" ht="15">
      <c r="A55" s="36" t="s">
        <v>41</v>
      </c>
      <c r="B55" s="25">
        <v>8000</v>
      </c>
      <c r="C55" s="25">
        <f>1884.933+1247.767+1678.3</f>
        <v>4811</v>
      </c>
      <c r="D55" s="25">
        <v>1608.50656</v>
      </c>
      <c r="E55" s="20">
        <f t="shared" si="0"/>
        <v>20.106332000000002</v>
      </c>
      <c r="F55" s="20">
        <f t="shared" si="1"/>
        <v>33.43393390147579</v>
      </c>
    </row>
    <row r="56" spans="1:6" s="37" customFormat="1" ht="28.5">
      <c r="A56" s="21" t="s">
        <v>46</v>
      </c>
      <c r="B56" s="22">
        <f>B57+B60</f>
        <v>320105.19673</v>
      </c>
      <c r="C56" s="22">
        <f>C57+C60</f>
        <v>124255.18473000001</v>
      </c>
      <c r="D56" s="68">
        <f>D57+D60</f>
        <v>89942.35947</v>
      </c>
      <c r="E56" s="19">
        <f t="shared" si="0"/>
        <v>28.0977504860266</v>
      </c>
      <c r="F56" s="19">
        <f t="shared" si="1"/>
        <v>72.38519637264234</v>
      </c>
    </row>
    <row r="57" spans="1:6" s="37" customFormat="1" ht="15">
      <c r="A57" s="36" t="s">
        <v>43</v>
      </c>
      <c r="B57" s="25">
        <v>182127.06473</v>
      </c>
      <c r="C57" s="25">
        <v>89339.79273</v>
      </c>
      <c r="D57" s="25">
        <f>71620.41883+82.32</f>
        <v>71702.73883</v>
      </c>
      <c r="E57" s="20">
        <f t="shared" si="0"/>
        <v>39.36962303559769</v>
      </c>
      <c r="F57" s="20">
        <f t="shared" si="1"/>
        <v>80.2584566618571</v>
      </c>
    </row>
    <row r="58" spans="1:6" s="37" customFormat="1" ht="30">
      <c r="A58" s="38" t="s">
        <v>39</v>
      </c>
      <c r="B58" s="11">
        <v>20033.7</v>
      </c>
      <c r="C58" s="11">
        <v>12225.407</v>
      </c>
      <c r="D58" s="11">
        <v>11099.46276</v>
      </c>
      <c r="E58" s="20">
        <f t="shared" si="0"/>
        <v>55.40395813055002</v>
      </c>
      <c r="F58" s="20">
        <f>SUM(D58)/C58*100</f>
        <v>90.79012878671443</v>
      </c>
    </row>
    <row r="59" spans="1:6" s="37" customFormat="1" ht="15">
      <c r="A59" s="38" t="s">
        <v>40</v>
      </c>
      <c r="B59" s="11">
        <f>SUM(B57)-B58</f>
        <v>162093.36473</v>
      </c>
      <c r="C59" s="11">
        <f>SUM(C57)-C58</f>
        <v>77114.38573000001</v>
      </c>
      <c r="D59" s="11">
        <f>SUM(D57)-D58</f>
        <v>60603.27607</v>
      </c>
      <c r="E59" s="20">
        <f t="shared" si="0"/>
        <v>37.387882083234736</v>
      </c>
      <c r="F59" s="20">
        <f t="shared" si="1"/>
        <v>78.58880738827354</v>
      </c>
    </row>
    <row r="60" spans="1:6" s="37" customFormat="1" ht="15">
      <c r="A60" s="36" t="s">
        <v>41</v>
      </c>
      <c r="B60" s="25">
        <v>137978.132</v>
      </c>
      <c r="C60" s="25">
        <v>34915.392</v>
      </c>
      <c r="D60" s="25">
        <v>18239.62064</v>
      </c>
      <c r="E60" s="20">
        <f t="shared" si="0"/>
        <v>13.219211171810908</v>
      </c>
      <c r="F60" s="20">
        <f t="shared" si="1"/>
        <v>52.239484064792975</v>
      </c>
    </row>
    <row r="61" spans="1:6" s="37" customFormat="1" ht="15">
      <c r="A61" s="21" t="s">
        <v>47</v>
      </c>
      <c r="B61" s="22">
        <f>SUM(B62)</f>
        <v>109242.8691</v>
      </c>
      <c r="C61" s="22">
        <f>SUM(C62)</f>
        <v>36553.267</v>
      </c>
      <c r="D61" s="22">
        <f>SUM(D62)</f>
        <v>11700.01939</v>
      </c>
      <c r="E61" s="20">
        <f t="shared" si="0"/>
        <v>10.710098962422803</v>
      </c>
      <c r="F61" s="20">
        <f t="shared" si="1"/>
        <v>32.008135934881004</v>
      </c>
    </row>
    <row r="62" spans="1:6" s="37" customFormat="1" ht="15">
      <c r="A62" s="36" t="s">
        <v>41</v>
      </c>
      <c r="B62" s="25">
        <v>109242.8691</v>
      </c>
      <c r="C62" s="25">
        <v>36553.267</v>
      </c>
      <c r="D62" s="25">
        <v>11700.01939</v>
      </c>
      <c r="E62" s="20">
        <f t="shared" si="0"/>
        <v>10.710098962422803</v>
      </c>
      <c r="F62" s="20">
        <f t="shared" si="1"/>
        <v>32.008135934881004</v>
      </c>
    </row>
    <row r="63" spans="1:6" s="37" customFormat="1" ht="15">
      <c r="A63" s="40" t="s">
        <v>48</v>
      </c>
      <c r="B63" s="22">
        <f>SUM(B64:B65)</f>
        <v>193140.72999999998</v>
      </c>
      <c r="C63" s="22">
        <f>SUM(C64:C65)</f>
        <v>98501.891</v>
      </c>
      <c r="D63" s="22">
        <f>SUM(D64:D65)</f>
        <v>83987.0668</v>
      </c>
      <c r="E63" s="19">
        <f t="shared" si="0"/>
        <v>43.484906989841036</v>
      </c>
      <c r="F63" s="19">
        <f t="shared" si="1"/>
        <v>85.26442076122173</v>
      </c>
    </row>
    <row r="64" spans="1:6" s="37" customFormat="1" ht="15">
      <c r="A64" s="36" t="s">
        <v>40</v>
      </c>
      <c r="B64" s="25">
        <v>82070.117</v>
      </c>
      <c r="C64" s="25">
        <v>54831.992</v>
      </c>
      <c r="D64" s="25">
        <v>47722.47925</v>
      </c>
      <c r="E64" s="20">
        <f t="shared" si="0"/>
        <v>58.14842356079497</v>
      </c>
      <c r="F64" s="20">
        <f t="shared" si="1"/>
        <v>87.03400607805749</v>
      </c>
    </row>
    <row r="65" spans="1:6" s="37" customFormat="1" ht="15">
      <c r="A65" s="36" t="s">
        <v>41</v>
      </c>
      <c r="B65" s="25">
        <v>111070.613</v>
      </c>
      <c r="C65" s="25">
        <v>43669.899</v>
      </c>
      <c r="D65" s="25">
        <v>36264.58755</v>
      </c>
      <c r="E65" s="20">
        <f t="shared" si="0"/>
        <v>32.650029175584</v>
      </c>
      <c r="F65" s="20">
        <f t="shared" si="1"/>
        <v>83.04252672991068</v>
      </c>
    </row>
    <row r="66" spans="1:6" s="37" customFormat="1" ht="57">
      <c r="A66" s="41" t="s">
        <v>49</v>
      </c>
      <c r="B66" s="22">
        <f>SUM(B67:B67)</f>
        <v>6900</v>
      </c>
      <c r="C66" s="22">
        <f>SUM(C67:C67)</f>
        <v>1200</v>
      </c>
      <c r="D66" s="22">
        <f>SUM(D67:D67)</f>
        <v>1112.871</v>
      </c>
      <c r="E66" s="19">
        <f t="shared" si="0"/>
        <v>16.128565217391305</v>
      </c>
      <c r="F66" s="19">
        <f t="shared" si="1"/>
        <v>92.73925000000001</v>
      </c>
    </row>
    <row r="67" spans="1:6" s="37" customFormat="1" ht="15">
      <c r="A67" s="36" t="s">
        <v>41</v>
      </c>
      <c r="B67" s="25">
        <v>6900</v>
      </c>
      <c r="C67" s="25">
        <v>1200</v>
      </c>
      <c r="D67" s="25">
        <v>1112.871</v>
      </c>
      <c r="E67" s="20">
        <f t="shared" si="0"/>
        <v>16.128565217391305</v>
      </c>
      <c r="F67" s="20">
        <f t="shared" si="1"/>
        <v>92.73925000000001</v>
      </c>
    </row>
    <row r="68" spans="1:6" s="37" customFormat="1" ht="39.75" customHeight="1">
      <c r="A68" s="40" t="s">
        <v>50</v>
      </c>
      <c r="B68" s="18">
        <f>SUM(B69)+B72</f>
        <v>9526</v>
      </c>
      <c r="C68" s="18">
        <f>SUM(C69)+C72</f>
        <v>5224.529</v>
      </c>
      <c r="D68" s="18">
        <f>SUM(D69)+D72</f>
        <v>3663.923</v>
      </c>
      <c r="E68" s="19">
        <f t="shared" si="0"/>
        <v>38.462345160613054</v>
      </c>
      <c r="F68" s="19">
        <f t="shared" si="1"/>
        <v>70.12924992855815</v>
      </c>
    </row>
    <row r="69" spans="1:6" s="37" customFormat="1" ht="15">
      <c r="A69" s="36" t="s">
        <v>43</v>
      </c>
      <c r="B69" s="25">
        <v>8800.034</v>
      </c>
      <c r="C69" s="25">
        <v>5224.529</v>
      </c>
      <c r="D69" s="25">
        <v>3663.923</v>
      </c>
      <c r="E69" s="20">
        <f aca="true" t="shared" si="2" ref="E69:E76">SUM(D69)/B69*100</f>
        <v>41.63532777259724</v>
      </c>
      <c r="F69" s="20">
        <f t="shared" si="1"/>
        <v>70.12924992855815</v>
      </c>
    </row>
    <row r="70" spans="1:6" s="37" customFormat="1" ht="30">
      <c r="A70" s="38" t="s">
        <v>39</v>
      </c>
      <c r="B70" s="11">
        <v>14.956</v>
      </c>
      <c r="C70" s="11">
        <v>12.1</v>
      </c>
      <c r="D70" s="11">
        <v>1.461</v>
      </c>
      <c r="E70" s="20">
        <f t="shared" si="2"/>
        <v>9.768654720513508</v>
      </c>
      <c r="F70" s="20">
        <f t="shared" si="1"/>
        <v>12.074380165289258</v>
      </c>
    </row>
    <row r="71" spans="1:6" s="37" customFormat="1" ht="15">
      <c r="A71" s="38" t="s">
        <v>40</v>
      </c>
      <c r="B71" s="11">
        <f>SUM(B69)-B70</f>
        <v>8785.078</v>
      </c>
      <c r="C71" s="11">
        <f>SUM(C69)-C70</f>
        <v>5212.429</v>
      </c>
      <c r="D71" s="11">
        <f>SUM(D69)-D70</f>
        <v>3662.462</v>
      </c>
      <c r="E71" s="19">
        <f t="shared" si="2"/>
        <v>41.68957862411694</v>
      </c>
      <c r="F71" s="19">
        <f t="shared" si="1"/>
        <v>70.26401702545972</v>
      </c>
    </row>
    <row r="72" spans="1:6" s="37" customFormat="1" ht="15">
      <c r="A72" s="36" t="s">
        <v>41</v>
      </c>
      <c r="B72" s="25">
        <v>725.966</v>
      </c>
      <c r="C72" s="25"/>
      <c r="D72" s="25"/>
      <c r="E72" s="20"/>
      <c r="F72" s="20"/>
    </row>
    <row r="73" spans="1:6" s="37" customFormat="1" ht="15">
      <c r="A73" s="40" t="s">
        <v>51</v>
      </c>
      <c r="B73" s="18">
        <v>1670</v>
      </c>
      <c r="C73" s="18">
        <v>20</v>
      </c>
      <c r="D73" s="18"/>
      <c r="E73" s="20">
        <f t="shared" si="2"/>
        <v>0</v>
      </c>
      <c r="F73" s="20">
        <f t="shared" si="1"/>
        <v>0</v>
      </c>
    </row>
    <row r="74" spans="1:6" s="37" customFormat="1" ht="15">
      <c r="A74" s="40" t="s">
        <v>52</v>
      </c>
      <c r="B74" s="18">
        <v>37806.6</v>
      </c>
      <c r="C74" s="18">
        <v>22054.1</v>
      </c>
      <c r="D74" s="18">
        <v>22054.1</v>
      </c>
      <c r="E74" s="20">
        <f t="shared" si="2"/>
        <v>58.33399459353657</v>
      </c>
      <c r="F74" s="20">
        <f aca="true" t="shared" si="3" ref="F74:F90">SUM(D74)/C74*100</f>
        <v>100</v>
      </c>
    </row>
    <row r="75" spans="1:6" s="35" customFormat="1" ht="15">
      <c r="A75" s="34" t="s">
        <v>53</v>
      </c>
      <c r="B75" s="18">
        <f>SUM(B76)+B80</f>
        <v>9937.6275</v>
      </c>
      <c r="C75" s="18">
        <f>SUM(C76)+C80</f>
        <v>4811.338</v>
      </c>
      <c r="D75" s="18">
        <f>SUM(D76)+D80</f>
        <v>1605.297</v>
      </c>
      <c r="E75" s="20">
        <f t="shared" si="2"/>
        <v>16.153724820134382</v>
      </c>
      <c r="F75" s="20">
        <f t="shared" si="3"/>
        <v>33.364876880402086</v>
      </c>
    </row>
    <row r="76" spans="1:6" s="35" customFormat="1" ht="15">
      <c r="A76" s="36" t="s">
        <v>43</v>
      </c>
      <c r="B76" s="25">
        <f>7304.8356-620-500</f>
        <v>6184.8356</v>
      </c>
      <c r="C76" s="25">
        <v>3618.336</v>
      </c>
      <c r="D76" s="25">
        <v>1605.297</v>
      </c>
      <c r="E76" s="19">
        <f t="shared" si="2"/>
        <v>25.95537058414293</v>
      </c>
      <c r="F76" s="20">
        <f t="shared" si="3"/>
        <v>44.365614470297956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6184.8356</v>
      </c>
      <c r="C79" s="11">
        <f>SUM(C76)-C77-C78</f>
        <v>3618.336</v>
      </c>
      <c r="D79" s="11">
        <f>SUM(D76)-D77-D78</f>
        <v>1605.297</v>
      </c>
      <c r="E79" s="20">
        <f aca="true" t="shared" si="4" ref="E79:E90">SUM(D79)/B79*100</f>
        <v>25.95537058414293</v>
      </c>
      <c r="F79" s="20">
        <f>SUM(D79)/C79*100</f>
        <v>44.365614470297956</v>
      </c>
    </row>
    <row r="80" spans="1:6" s="37" customFormat="1" ht="15">
      <c r="A80" s="36" t="s">
        <v>41</v>
      </c>
      <c r="B80" s="25">
        <f>2632.7919+1120</f>
        <v>3752.7919</v>
      </c>
      <c r="C80" s="25">
        <f>573.002+620</f>
        <v>1193.002</v>
      </c>
      <c r="D80" s="25"/>
      <c r="E80" s="20">
        <f t="shared" si="4"/>
        <v>0</v>
      </c>
      <c r="F80" s="20">
        <f t="shared" si="3"/>
        <v>0</v>
      </c>
    </row>
    <row r="81" spans="1:6" s="37" customFormat="1" ht="40.5">
      <c r="A81" s="42" t="s">
        <v>54</v>
      </c>
      <c r="B81" s="18">
        <f>15000+775.5</f>
        <v>15775.5</v>
      </c>
      <c r="C81" s="18">
        <v>15447.6</v>
      </c>
      <c r="D81" s="18">
        <v>8000</v>
      </c>
      <c r="E81" s="20">
        <f t="shared" si="4"/>
        <v>50.71154638521759</v>
      </c>
      <c r="F81" s="20">
        <f t="shared" si="3"/>
        <v>51.78798000983972</v>
      </c>
    </row>
    <row r="82" spans="1:11" s="46" customFormat="1" ht="15.75">
      <c r="A82" s="43" t="s">
        <v>55</v>
      </c>
      <c r="B82" s="28">
        <f>B5+B14+B23+B35+B42+B49+B56+B61+B63+B66+B68+B73+B74+B75+B81</f>
        <v>2775940.9014999997</v>
      </c>
      <c r="C82" s="28">
        <f>C5+C14+C23+C35+C42+C49+C56+C61+C63+C66+C68+C73+C74+C75+C81</f>
        <v>1603231.9672500005</v>
      </c>
      <c r="D82" s="28">
        <f>D5+D14+D23+D35+D42+D49+D56+D61+D63+D66+D68+D73+D74+D75+D81</f>
        <v>1407409.0438499998</v>
      </c>
      <c r="E82" s="20">
        <f t="shared" si="4"/>
        <v>50.70025241133542</v>
      </c>
      <c r="F82" s="20">
        <f t="shared" si="3"/>
        <v>87.78573984300645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2308209.07986</v>
      </c>
      <c r="C83" s="28">
        <f>C6+C15+C24+C36+C43+C50+C57+C64+C69+C76+C74</f>
        <v>1416515.9152500003</v>
      </c>
      <c r="D83" s="28">
        <f>D6+D15+D24+D36+D43+D50+D57+D64+D69+D76+D74</f>
        <v>1306737.8323800003</v>
      </c>
      <c r="E83" s="20">
        <f t="shared" si="4"/>
        <v>56.61262854313258</v>
      </c>
      <c r="F83" s="20">
        <f t="shared" si="3"/>
        <v>92.2501341715864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5" ref="B84:D85">B7+B16+B25+B37+B44+B51+B77</f>
        <v>756314.228</v>
      </c>
      <c r="C84" s="22">
        <f t="shared" si="5"/>
        <v>458460.25200000004</v>
      </c>
      <c r="D84" s="22">
        <f t="shared" si="5"/>
        <v>441047.06711</v>
      </c>
      <c r="E84" s="19">
        <f t="shared" si="4"/>
        <v>58.31532064077473</v>
      </c>
      <c r="F84" s="19">
        <f t="shared" si="3"/>
        <v>96.2018114298816</v>
      </c>
    </row>
    <row r="85" spans="1:6" ht="15">
      <c r="A85" s="47" t="s">
        <v>36</v>
      </c>
      <c r="B85" s="22">
        <f t="shared" si="5"/>
        <v>166423.89299999998</v>
      </c>
      <c r="C85" s="22">
        <f t="shared" si="5"/>
        <v>101123.097</v>
      </c>
      <c r="D85" s="22">
        <f t="shared" si="5"/>
        <v>97126.65702999999</v>
      </c>
      <c r="E85" s="19">
        <f t="shared" si="4"/>
        <v>58.361005309496036</v>
      </c>
      <c r="F85" s="19">
        <f t="shared" si="3"/>
        <v>96.0479454362439</v>
      </c>
    </row>
    <row r="86" spans="1:6" ht="15">
      <c r="A86" s="47" t="s">
        <v>56</v>
      </c>
      <c r="B86" s="22">
        <f>B70+B11+B20+B29+B39+B46+B53+B58</f>
        <v>165680.90200000006</v>
      </c>
      <c r="C86" s="22">
        <f>C70+C11+C20+C29+C39+C46+C53+C58</f>
        <v>105140.07299000002</v>
      </c>
      <c r="D86" s="22">
        <f>D70+D11+D20+D29+D39+D46+D53+D58</f>
        <v>79551.4794</v>
      </c>
      <c r="E86" s="19">
        <f t="shared" si="4"/>
        <v>48.014875848515096</v>
      </c>
      <c r="F86" s="19">
        <f>SUM(D86)/C86*100</f>
        <v>75.66237794752742</v>
      </c>
    </row>
    <row r="87" spans="1:6" ht="15">
      <c r="A87" s="47" t="s">
        <v>40</v>
      </c>
      <c r="B87" s="22">
        <f>B83-B84-B85-B86</f>
        <v>1219790.05686</v>
      </c>
      <c r="C87" s="22">
        <f>C83-C84-C85-C86</f>
        <v>751792.4932600003</v>
      </c>
      <c r="D87" s="22">
        <f>D83-D84-D85-D86</f>
        <v>689012.6288400004</v>
      </c>
      <c r="E87" s="19">
        <f t="shared" si="4"/>
        <v>56.486165382727094</v>
      </c>
      <c r="F87" s="19">
        <f t="shared" si="3"/>
        <v>91.6493094859504</v>
      </c>
    </row>
    <row r="88" spans="1:6" ht="15">
      <c r="A88" s="34" t="s">
        <v>41</v>
      </c>
      <c r="B88" s="18">
        <f>B13+B22+B41+B34+B55+B60+B62+B65+B67+B72+B80+B48</f>
        <v>450286.32164000004</v>
      </c>
      <c r="C88" s="18">
        <f>C13+C22+C41+C34+C55+C60+C62+C65+C67+C72+C80+C48</f>
        <v>171248.45200000002</v>
      </c>
      <c r="D88" s="18">
        <f>D13+D22+D41+D34+D55+D60+D62+D65+D67+D72+D80+D48</f>
        <v>92671.21147</v>
      </c>
      <c r="E88" s="19">
        <f t="shared" si="4"/>
        <v>20.5805077827991</v>
      </c>
      <c r="F88" s="19">
        <f t="shared" si="3"/>
        <v>54.115065209465364</v>
      </c>
    </row>
    <row r="89" spans="1:6" ht="15">
      <c r="A89" s="34" t="s">
        <v>57</v>
      </c>
      <c r="B89" s="18">
        <f>SUM(B81)</f>
        <v>15775.5</v>
      </c>
      <c r="C89" s="18">
        <f>SUM(C81)</f>
        <v>15447.6</v>
      </c>
      <c r="D89" s="18">
        <f>SUM(D81)</f>
        <v>8000</v>
      </c>
      <c r="E89" s="19">
        <f t="shared" si="4"/>
        <v>50.71154638521759</v>
      </c>
      <c r="F89" s="19">
        <f t="shared" si="3"/>
        <v>51.78798000983972</v>
      </c>
    </row>
    <row r="90" spans="1:6" ht="28.5">
      <c r="A90" s="34" t="s">
        <v>58</v>
      </c>
      <c r="B90" s="18">
        <f>SUM(B73)</f>
        <v>1670</v>
      </c>
      <c r="C90" s="18">
        <f>SUM(C73)</f>
        <v>20</v>
      </c>
      <c r="D90" s="18"/>
      <c r="E90" s="19">
        <f t="shared" si="4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user416c</cp:lastModifiedBy>
  <cp:lastPrinted>2016-08-02T15:01:22Z</cp:lastPrinted>
  <dcterms:created xsi:type="dcterms:W3CDTF">2015-04-07T07:35:57Z</dcterms:created>
  <dcterms:modified xsi:type="dcterms:W3CDTF">2016-08-02T15:03:42Z</dcterms:modified>
  <cp:category/>
  <cp:version/>
  <cp:contentType/>
  <cp:contentStatus/>
</cp:coreProperties>
</file>