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<sst xmlns="http://schemas.openxmlformats.org/spreadsheetml/2006/main" count="184" uniqueCount="75">
  <si>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</si>
  <si>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</si>
  <si>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</si>
  <si>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</si>
  <si>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</si>
  <si>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</si>
  <si>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</si>
  <si>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</si>
  <si>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</si>
  <si>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</si>
  <si>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</si>
  <si>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</si>
  <si>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</si>
  <si>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</si>
  <si>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</si>
  <si>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</si>
  <si>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</si>
  <si>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</si>
  <si>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</si>
  <si>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</si>
  <si>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</si>
  <si>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</si>
  <si>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</si>
  <si>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</si>
  <si>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</si>
  <si>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</si>
  <si>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</si>
  <si>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</si>
  <si>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</si>
  <si>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</si>
  <si>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</si>
  <si>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</si>
  <si>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</si>
  <si>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</si>
  <si>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</si>
  <si>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</si>
  <si>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</si>
  <si>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</si>
  <si>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</si>
  <si>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</si>
  <si>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</si>
  <si>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</si>
  <si>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</si>
  <si>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</si>
  <si>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</si>
  <si>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</si>
  <si>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</si>
  <si>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</si>
  <si>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</si>
  <si>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</si>
  <si>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</si>
  <si>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</si>
  <si>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</si>
  <si>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</si>
  <si>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</si>
  <si>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</si>
  <si>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</si>
  <si>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</si>
  <si>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</si>
  <si>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</si>
  <si>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</si>
  <si>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</si>
  <si>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</si>
  <si>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</si>
  <si>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</si>
  <si>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</si>
  <si>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</si>
  <si>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</si>
  <si>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</si>
  <si>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</si>
  <si>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</si>
  <si>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20 мая </t>
    </r>
    <r>
      <rPr>
        <sz val="11"/>
        <rFont val="Times New Roman"/>
        <family val="1"/>
      </rPr>
      <t>тыс. грн.</t>
    </r>
  </si>
  <si>
    <t>План на січень-травень, з урахуванням змін тис. грн.</t>
  </si>
  <si>
    <t xml:space="preserve">План на январь-май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</si>
  <si>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27 травня </t>
    </r>
    <r>
      <rPr>
        <sz val="11"/>
        <rFont val="Times New Roman"/>
        <family val="1"/>
      </rPr>
      <t xml:space="preserve">тис. грн.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</si>
</sst>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69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72</v>
      </c>
      <c r="D3" s="70" t="s">
        <v>74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723352.233</v>
      </c>
      <c r="C5" s="18">
        <f>C6+C13</f>
        <v>299873.906</v>
      </c>
      <c r="D5" s="18">
        <f>D6+D13</f>
        <v>278231.15699999995</v>
      </c>
      <c r="E5" s="19">
        <f aca="true" t="shared" si="0" ref="E5:E36">SUM(D5)/B5*100</f>
        <v>38.46413189962461</v>
      </c>
      <c r="F5" s="19">
        <f>SUM(D5)/C5*100</f>
        <v>92.78271681297936</v>
      </c>
    </row>
    <row r="6" spans="1:6" s="14" customFormat="1" ht="16.5" customHeight="1">
      <c r="A6" s="30" t="s">
        <v>32</v>
      </c>
      <c r="B6" s="25">
        <v>687011.794</v>
      </c>
      <c r="C6" s="25">
        <v>289664.842</v>
      </c>
      <c r="D6" s="25">
        <f>273584.98+119.718</f>
        <v>273704.698</v>
      </c>
      <c r="E6" s="20">
        <f t="shared" si="0"/>
        <v>39.83988344747397</v>
      </c>
      <c r="F6" s="20">
        <f>SUM(D6)/C6*100</f>
        <v>94.49013422208829</v>
      </c>
    </row>
    <row r="7" spans="1:6" s="3" customFormat="1" ht="14.25" customHeight="1">
      <c r="A7" s="12" t="s">
        <v>1</v>
      </c>
      <c r="B7" s="11">
        <v>401715.273</v>
      </c>
      <c r="C7" s="11">
        <v>169358.219</v>
      </c>
      <c r="D7" s="11">
        <v>163871.189</v>
      </c>
      <c r="E7" s="20">
        <f t="shared" si="0"/>
        <v>40.792869978832</v>
      </c>
      <c r="F7" s="20">
        <f aca="true" t="shared" si="1" ref="F7:F73">SUM(D7)/C7*100</f>
        <v>96.76010409627655</v>
      </c>
    </row>
    <row r="8" spans="1:6" s="3" customFormat="1" ht="15">
      <c r="A8" s="12" t="s">
        <v>27</v>
      </c>
      <c r="B8" s="11">
        <v>88410.024</v>
      </c>
      <c r="C8" s="11">
        <v>37892.929</v>
      </c>
      <c r="D8" s="11">
        <v>36473.845</v>
      </c>
      <c r="E8" s="20">
        <f t="shared" si="0"/>
        <v>41.25532756330889</v>
      </c>
      <c r="F8" s="20">
        <f t="shared" si="1"/>
        <v>96.25501633827251</v>
      </c>
    </row>
    <row r="9" spans="1:6" s="3" customFormat="1" ht="15">
      <c r="A9" s="12" t="s">
        <v>4</v>
      </c>
      <c r="B9" s="11">
        <v>153.271</v>
      </c>
      <c r="C9" s="11">
        <v>17.452</v>
      </c>
      <c r="D9" s="11">
        <v>11.093</v>
      </c>
      <c r="E9" s="20">
        <f t="shared" si="0"/>
        <v>7.237507421495261</v>
      </c>
      <c r="F9" s="20"/>
    </row>
    <row r="10" spans="1:6" s="3" customFormat="1" ht="15">
      <c r="A10" s="12" t="s">
        <v>5</v>
      </c>
      <c r="B10" s="11">
        <v>47933.507</v>
      </c>
      <c r="C10" s="11">
        <v>17673.873</v>
      </c>
      <c r="D10" s="11">
        <v>15927.449</v>
      </c>
      <c r="E10" s="20">
        <f t="shared" si="0"/>
        <v>33.22821549443483</v>
      </c>
      <c r="F10" s="20">
        <f t="shared" si="1"/>
        <v>90.11861180625209</v>
      </c>
    </row>
    <row r="11" spans="1:6" s="3" customFormat="1" ht="15">
      <c r="A11" s="12" t="s">
        <v>29</v>
      </c>
      <c r="B11" s="11">
        <v>92734.871</v>
      </c>
      <c r="C11" s="11">
        <v>44943.119</v>
      </c>
      <c r="D11" s="11">
        <v>42287.266</v>
      </c>
      <c r="E11" s="20">
        <f t="shared" si="0"/>
        <v>45.60017773680842</v>
      </c>
      <c r="F11" s="20">
        <f t="shared" si="1"/>
        <v>94.09063487560799</v>
      </c>
    </row>
    <row r="12" spans="1:6" s="3" customFormat="1" ht="15">
      <c r="A12" s="12" t="s">
        <v>13</v>
      </c>
      <c r="B12" s="11">
        <f>SUM(B6)-B7-B8-B9-B10-B11</f>
        <v>56064.84799999998</v>
      </c>
      <c r="C12" s="11">
        <f>SUM(C6)-C7-C8-C9-C10-C11</f>
        <v>19779.249999999985</v>
      </c>
      <c r="D12" s="11">
        <f>SUM(D6)-D7-D8-D9-D10-D11</f>
        <v>15133.855999999963</v>
      </c>
      <c r="E12" s="20">
        <f t="shared" si="0"/>
        <v>26.99348440220505</v>
      </c>
      <c r="F12" s="20">
        <f t="shared" si="1"/>
        <v>76.5138010794139</v>
      </c>
    </row>
    <row r="13" spans="1:6" s="3" customFormat="1" ht="15">
      <c r="A13" s="30" t="s">
        <v>14</v>
      </c>
      <c r="B13" s="25">
        <f>36340.439</f>
        <v>36340.439</v>
      </c>
      <c r="C13" s="25">
        <v>10209.064</v>
      </c>
      <c r="D13" s="25">
        <v>4526.459</v>
      </c>
      <c r="E13" s="20">
        <f t="shared" si="0"/>
        <v>12.455708088721767</v>
      </c>
      <c r="F13" s="20">
        <f t="shared" si="1"/>
        <v>44.33764936726814</v>
      </c>
    </row>
    <row r="14" spans="1:6" s="2" customFormat="1" ht="14.25">
      <c r="A14" s="17" t="s">
        <v>6</v>
      </c>
      <c r="B14" s="18">
        <f>B15+B22</f>
        <v>390309.35000000003</v>
      </c>
      <c r="C14" s="18">
        <f>C15+C22</f>
        <v>156675.177</v>
      </c>
      <c r="D14" s="18">
        <f>D15+D22</f>
        <v>141694.249</v>
      </c>
      <c r="E14" s="19">
        <f t="shared" si="0"/>
        <v>36.30306294225337</v>
      </c>
      <c r="F14" s="19">
        <f t="shared" si="1"/>
        <v>90.4382249397427</v>
      </c>
    </row>
    <row r="15" spans="1:6" s="14" customFormat="1" ht="15">
      <c r="A15" s="30" t="s">
        <v>31</v>
      </c>
      <c r="B15" s="25">
        <f>349501.912+25271+830.938</f>
        <v>375603.85000000003</v>
      </c>
      <c r="C15" s="25">
        <f>143608.312+294.959+10505.9</f>
        <v>154409.171</v>
      </c>
      <c r="D15" s="25">
        <f>130306.417+327.628+10505.9</f>
        <v>141139.945</v>
      </c>
      <c r="E15" s="20">
        <f t="shared" si="0"/>
        <v>37.5768099821128</v>
      </c>
      <c r="F15" s="20">
        <f>SUM(D15)/C15*100</f>
        <v>91.4064521465503</v>
      </c>
    </row>
    <row r="16" spans="1:6" s="3" customFormat="1" ht="15">
      <c r="A16" s="12" t="s">
        <v>1</v>
      </c>
      <c r="B16" s="11">
        <v>221602.052</v>
      </c>
      <c r="C16" s="11">
        <v>86808.748</v>
      </c>
      <c r="D16" s="11">
        <v>83284.335</v>
      </c>
      <c r="E16" s="20">
        <f t="shared" si="0"/>
        <v>37.582835649915374</v>
      </c>
      <c r="F16" s="20">
        <f t="shared" si="1"/>
        <v>95.94002553751841</v>
      </c>
    </row>
    <row r="17" spans="1:6" s="3" customFormat="1" ht="15">
      <c r="A17" s="12" t="s">
        <v>27</v>
      </c>
      <c r="B17" s="11">
        <v>48697.18</v>
      </c>
      <c r="C17" s="11">
        <v>19040.444</v>
      </c>
      <c r="D17" s="11">
        <v>18127.512</v>
      </c>
      <c r="E17" s="20">
        <f t="shared" si="0"/>
        <v>37.224972780764716</v>
      </c>
      <c r="F17" s="20">
        <f t="shared" si="1"/>
        <v>95.20530088479029</v>
      </c>
    </row>
    <row r="18" spans="1:6" s="3" customFormat="1" ht="15">
      <c r="A18" s="12" t="s">
        <v>4</v>
      </c>
      <c r="B18" s="11">
        <v>16661.29</v>
      </c>
      <c r="C18" s="11">
        <v>7165.919</v>
      </c>
      <c r="D18" s="11">
        <f>5694.658+136.125</f>
        <v>5830.783</v>
      </c>
      <c r="E18" s="20">
        <f t="shared" si="0"/>
        <v>34.99598770563384</v>
      </c>
      <c r="F18" s="20">
        <f t="shared" si="1"/>
        <v>81.36825158085098</v>
      </c>
    </row>
    <row r="19" spans="1:6" s="3" customFormat="1" ht="15">
      <c r="A19" s="12" t="s">
        <v>5</v>
      </c>
      <c r="B19" s="11">
        <v>6745.744</v>
      </c>
      <c r="C19" s="11">
        <v>3248.475</v>
      </c>
      <c r="D19" s="11">
        <f>2242.574+49.588</f>
        <v>2292.1620000000003</v>
      </c>
      <c r="E19" s="20">
        <f t="shared" si="0"/>
        <v>33.97938018400936</v>
      </c>
      <c r="F19" s="20">
        <f t="shared" si="1"/>
        <v>70.56117101101287</v>
      </c>
    </row>
    <row r="20" spans="1:6" s="3" customFormat="1" ht="15">
      <c r="A20" s="12" t="s">
        <v>29</v>
      </c>
      <c r="B20" s="11">
        <v>36131.055</v>
      </c>
      <c r="C20" s="11">
        <v>18569.144</v>
      </c>
      <c r="D20" s="11">
        <f>15115.029+19.196</f>
        <v>15134.225</v>
      </c>
      <c r="E20" s="20">
        <f t="shared" si="0"/>
        <v>41.88702765529542</v>
      </c>
      <c r="F20" s="20">
        <f t="shared" si="1"/>
        <v>81.50200676994051</v>
      </c>
    </row>
    <row r="21" spans="1:6" s="3" customFormat="1" ht="15">
      <c r="A21" s="51" t="s">
        <v>13</v>
      </c>
      <c r="B21" s="11">
        <f>SUM(B15)-B16-B17-B18-B19-B20</f>
        <v>45766.52900000003</v>
      </c>
      <c r="C21" s="11">
        <f>SUM(C15)-C16-C17-C18-C19-C20</f>
        <v>19576.44099999999</v>
      </c>
      <c r="D21" s="11">
        <f>SUM(D15)-D16-D17-D18-D19-D20</f>
        <v>16470.927999999993</v>
      </c>
      <c r="E21" s="20">
        <f t="shared" si="0"/>
        <v>35.989025953879924</v>
      </c>
      <c r="F21" s="20">
        <f t="shared" si="1"/>
        <v>84.13647812694862</v>
      </c>
    </row>
    <row r="22" spans="1:6" s="3" customFormat="1" ht="15">
      <c r="A22" s="52" t="s">
        <v>14</v>
      </c>
      <c r="B22" s="25">
        <v>14705.5</v>
      </c>
      <c r="C22" s="25">
        <v>2266.006</v>
      </c>
      <c r="D22" s="25">
        <v>554.304</v>
      </c>
      <c r="E22" s="20">
        <f t="shared" si="0"/>
        <v>3.769365203495291</v>
      </c>
      <c r="F22" s="20">
        <f t="shared" si="1"/>
        <v>24.461718106659912</v>
      </c>
    </row>
    <row r="23" spans="1:6" s="2" customFormat="1" ht="28.5">
      <c r="A23" s="17" t="s">
        <v>26</v>
      </c>
      <c r="B23" s="18">
        <f>B24+B34</f>
        <v>686890.8130000001</v>
      </c>
      <c r="C23" s="18">
        <f>C24+C34</f>
        <v>345477.814</v>
      </c>
      <c r="D23" s="18">
        <f>D24+D34</f>
        <v>313396.433</v>
      </c>
      <c r="E23" s="19">
        <f t="shared" si="0"/>
        <v>45.625363896081105</v>
      </c>
      <c r="F23" s="19">
        <f t="shared" si="1"/>
        <v>90.71390992418402</v>
      </c>
    </row>
    <row r="24" spans="1:6" s="14" customFormat="1" ht="15">
      <c r="A24" s="30" t="s">
        <v>31</v>
      </c>
      <c r="B24" s="25">
        <v>682948.077</v>
      </c>
      <c r="C24" s="25">
        <v>344467.961</v>
      </c>
      <c r="D24" s="25">
        <v>313396.433</v>
      </c>
      <c r="E24" s="20">
        <f t="shared" si="0"/>
        <v>45.8887642493501</v>
      </c>
      <c r="F24" s="20">
        <f>SUM(D24)/C24*100</f>
        <v>90.97984964703294</v>
      </c>
    </row>
    <row r="25" spans="1:6" s="3" customFormat="1" ht="15">
      <c r="A25" s="12" t="s">
        <v>1</v>
      </c>
      <c r="B25" s="11">
        <f>14660.587+636.762</f>
        <v>15297.349</v>
      </c>
      <c r="C25" s="11">
        <v>6074.37</v>
      </c>
      <c r="D25" s="11">
        <v>5791.256</v>
      </c>
      <c r="E25" s="20">
        <f t="shared" si="0"/>
        <v>37.857905967890254</v>
      </c>
      <c r="F25" s="20">
        <f t="shared" si="1"/>
        <v>95.33920390098068</v>
      </c>
    </row>
    <row r="26" spans="1:6" s="3" customFormat="1" ht="15">
      <c r="A26" s="12" t="s">
        <v>27</v>
      </c>
      <c r="B26" s="11">
        <f>3215.852+140.256</f>
        <v>3356.1079999999997</v>
      </c>
      <c r="C26" s="11">
        <v>1326.549</v>
      </c>
      <c r="D26" s="11">
        <v>1262.702</v>
      </c>
      <c r="E26" s="20">
        <f t="shared" si="0"/>
        <v>37.623997797448716</v>
      </c>
      <c r="F26" s="20">
        <f t="shared" si="1"/>
        <v>95.18698517732854</v>
      </c>
    </row>
    <row r="27" spans="1:6" s="3" customFormat="1" ht="15">
      <c r="A27" s="12" t="s">
        <v>4</v>
      </c>
      <c r="B27" s="11">
        <v>72.57</v>
      </c>
      <c r="C27" s="11">
        <v>37.7</v>
      </c>
      <c r="D27" s="11">
        <v>37.699</v>
      </c>
      <c r="E27" s="20">
        <f t="shared" si="0"/>
        <v>51.94846355243213</v>
      </c>
      <c r="F27" s="20">
        <f t="shared" si="1"/>
        <v>99.99734748010609</v>
      </c>
    </row>
    <row r="28" spans="1:6" s="3" customFormat="1" ht="15">
      <c r="A28" s="12" t="s">
        <v>5</v>
      </c>
      <c r="B28" s="11">
        <v>259.017</v>
      </c>
      <c r="C28" s="11">
        <v>99.515</v>
      </c>
      <c r="D28" s="11">
        <v>99.428</v>
      </c>
      <c r="E28" s="20">
        <f t="shared" si="0"/>
        <v>38.38666960083701</v>
      </c>
      <c r="F28" s="20">
        <f t="shared" si="1"/>
        <v>99.91257599356881</v>
      </c>
    </row>
    <row r="29" spans="1:6" s="3" customFormat="1" ht="15">
      <c r="A29" s="12" t="s">
        <v>29</v>
      </c>
      <c r="B29" s="11">
        <v>1309.543</v>
      </c>
      <c r="C29" s="11">
        <v>740.223</v>
      </c>
      <c r="D29" s="11">
        <v>554.053</v>
      </c>
      <c r="E29" s="20">
        <f t="shared" si="0"/>
        <v>42.30888180075034</v>
      </c>
      <c r="F29" s="20">
        <f t="shared" si="1"/>
        <v>74.84947103778185</v>
      </c>
    </row>
    <row r="30" spans="1:6" s="3" customFormat="1" ht="15">
      <c r="A30" s="12" t="s">
        <v>13</v>
      </c>
      <c r="B30" s="11">
        <f>SUM(B24)-B25-B26-B27-B28-B29</f>
        <v>662653.4900000001</v>
      </c>
      <c r="C30" s="11">
        <f>SUM(C24)-C25-C26-C27-C28-C29</f>
        <v>336189.604</v>
      </c>
      <c r="D30" s="11">
        <f>SUM(D24)-D25-D26-D27-D28-D29</f>
        <v>305651.295</v>
      </c>
      <c r="E30" s="20">
        <f t="shared" si="0"/>
        <v>46.12535806609876</v>
      </c>
      <c r="F30" s="20">
        <f t="shared" si="1"/>
        <v>90.91634344528987</v>
      </c>
    </row>
    <row r="31" spans="1:6" s="3" customFormat="1" ht="15">
      <c r="A31" s="12" t="s">
        <v>18</v>
      </c>
      <c r="B31" s="11">
        <f>SUM(B32:B33)</f>
        <v>639599.8</v>
      </c>
      <c r="C31" s="11">
        <f>SUM(C32:C33)</f>
        <v>327938.227</v>
      </c>
      <c r="D31" s="11">
        <f>SUM(D32:D33)</f>
        <v>299440.647</v>
      </c>
      <c r="E31" s="20">
        <f t="shared" si="0"/>
        <v>46.816876271693644</v>
      </c>
      <c r="F31" s="20">
        <f>SUM(D31)/C31*100</f>
        <v>91.3100768212667</v>
      </c>
    </row>
    <row r="32" spans="1:6" s="3" customFormat="1" ht="30">
      <c r="A32" s="13" t="s">
        <v>22</v>
      </c>
      <c r="B32" s="11">
        <v>424514.7</v>
      </c>
      <c r="C32" s="11">
        <v>182568.768</v>
      </c>
      <c r="D32" s="67">
        <v>182568.737</v>
      </c>
      <c r="E32" s="20">
        <f t="shared" si="0"/>
        <v>43.00645819803177</v>
      </c>
      <c r="F32" s="20">
        <f>SUM(D32)/C32*100</f>
        <v>99.99998302009683</v>
      </c>
    </row>
    <row r="33" spans="1:6" s="3" customFormat="1" ht="15">
      <c r="A33" s="13" t="s">
        <v>19</v>
      </c>
      <c r="B33" s="11">
        <v>215085.1</v>
      </c>
      <c r="C33" s="11">
        <v>145369.459</v>
      </c>
      <c r="D33" s="11">
        <v>116871.91</v>
      </c>
      <c r="E33" s="20">
        <f t="shared" si="0"/>
        <v>54.337520358221006</v>
      </c>
      <c r="F33" s="20">
        <f>SUM(D33)/C33*100</f>
        <v>80.39646759640208</v>
      </c>
    </row>
    <row r="34" spans="1:6" s="3" customFormat="1" ht="15">
      <c r="A34" s="30" t="s">
        <v>14</v>
      </c>
      <c r="B34" s="25">
        <v>3942.736</v>
      </c>
      <c r="C34" s="25">
        <v>1009.853</v>
      </c>
      <c r="D34" s="25">
        <v>0</v>
      </c>
      <c r="E34" s="20">
        <f t="shared" si="0"/>
        <v>0</v>
      </c>
      <c r="F34" s="20">
        <f>SUM(D34)/C34*100</f>
        <v>0</v>
      </c>
    </row>
    <row r="35" spans="1:6" s="2" customFormat="1" ht="14.25">
      <c r="A35" s="17" t="s">
        <v>7</v>
      </c>
      <c r="B35" s="18">
        <f>B36+B41</f>
        <v>96861.968</v>
      </c>
      <c r="C35" s="18">
        <f>C36+C41</f>
        <v>39012.253</v>
      </c>
      <c r="D35" s="18">
        <f>D36+D41</f>
        <v>32838.579000000005</v>
      </c>
      <c r="E35" s="19">
        <f t="shared" si="0"/>
        <v>33.90244868863289</v>
      </c>
      <c r="F35" s="19">
        <f>SUM(D35)/C35*100</f>
        <v>84.17503854494127</v>
      </c>
    </row>
    <row r="36" spans="1:6" s="14" customFormat="1" ht="15">
      <c r="A36" s="30" t="s">
        <v>31</v>
      </c>
      <c r="B36" s="25">
        <v>87293.4</v>
      </c>
      <c r="C36" s="25">
        <v>36644.343</v>
      </c>
      <c r="D36" s="25">
        <f>32288.251+147.543</f>
        <v>32435.794</v>
      </c>
      <c r="E36" s="20">
        <f t="shared" si="0"/>
        <v>37.15721234365944</v>
      </c>
      <c r="F36" s="20">
        <f t="shared" si="1"/>
        <v>88.51514679905709</v>
      </c>
    </row>
    <row r="37" spans="1:6" s="3" customFormat="1" ht="15">
      <c r="A37" s="12" t="s">
        <v>1</v>
      </c>
      <c r="B37" s="11">
        <v>40460.715</v>
      </c>
      <c r="C37" s="11">
        <v>15699.649</v>
      </c>
      <c r="D37" s="11">
        <v>15359.586</v>
      </c>
      <c r="E37" s="20">
        <f aca="true" t="shared" si="2" ref="E37:E68">SUM(D37)/B37*100</f>
        <v>37.961726578484836</v>
      </c>
      <c r="F37" s="20">
        <f>SUM(D37)/C37*100</f>
        <v>97.83394520476222</v>
      </c>
    </row>
    <row r="38" spans="1:6" s="3" customFormat="1" ht="15">
      <c r="A38" s="12" t="s">
        <v>27</v>
      </c>
      <c r="B38" s="11">
        <v>8901.357</v>
      </c>
      <c r="C38" s="11">
        <v>3484.836</v>
      </c>
      <c r="D38" s="11">
        <v>3406.088</v>
      </c>
      <c r="E38" s="20">
        <f t="shared" si="2"/>
        <v>38.2648173755979</v>
      </c>
      <c r="F38" s="20">
        <f t="shared" si="1"/>
        <v>97.7402666868685</v>
      </c>
    </row>
    <row r="39" spans="1:6" s="3" customFormat="1" ht="15">
      <c r="A39" s="12" t="s">
        <v>29</v>
      </c>
      <c r="B39" s="11">
        <v>6464.382</v>
      </c>
      <c r="C39" s="11">
        <v>3412.096</v>
      </c>
      <c r="D39" s="11">
        <v>2912.133</v>
      </c>
      <c r="E39" s="20">
        <f t="shared" si="2"/>
        <v>45.048900266104326</v>
      </c>
      <c r="F39" s="20">
        <f t="shared" si="1"/>
        <v>85.34733489327381</v>
      </c>
    </row>
    <row r="40" spans="1:6" s="3" customFormat="1" ht="15">
      <c r="A40" s="12" t="s">
        <v>13</v>
      </c>
      <c r="B40" s="11">
        <f>SUM(B36)-B37-B38-B39</f>
        <v>31466.945999999996</v>
      </c>
      <c r="C40" s="11">
        <f>SUM(C36)-C37-C38-C39</f>
        <v>14047.762000000004</v>
      </c>
      <c r="D40" s="11">
        <f>SUM(D36)-D37-D38-D39</f>
        <v>10757.987000000003</v>
      </c>
      <c r="E40" s="20">
        <f t="shared" si="2"/>
        <v>34.1882145156381</v>
      </c>
      <c r="F40" s="20">
        <f t="shared" si="1"/>
        <v>76.58150102486076</v>
      </c>
    </row>
    <row r="41" spans="1:6" s="3" customFormat="1" ht="15">
      <c r="A41" s="30" t="s">
        <v>14</v>
      </c>
      <c r="B41" s="25">
        <v>9568.568</v>
      </c>
      <c r="C41" s="25">
        <v>2367.91</v>
      </c>
      <c r="D41" s="25">
        <v>402.785</v>
      </c>
      <c r="E41" s="20">
        <f t="shared" si="2"/>
        <v>4.2094595554946155</v>
      </c>
      <c r="F41" s="20">
        <f t="shared" si="1"/>
        <v>17.010148189753835</v>
      </c>
    </row>
    <row r="42" spans="1:6" s="2" customFormat="1" ht="14.25">
      <c r="A42" s="17" t="s">
        <v>8</v>
      </c>
      <c r="B42" s="18">
        <f>B43+B48</f>
        <v>54741.354999999996</v>
      </c>
      <c r="C42" s="18">
        <f>C43+C48</f>
        <v>23333.268</v>
      </c>
      <c r="D42" s="18">
        <f>D43+D48</f>
        <v>18931.619</v>
      </c>
      <c r="E42" s="19">
        <f t="shared" si="2"/>
        <v>34.583760303339226</v>
      </c>
      <c r="F42" s="19">
        <f t="shared" si="1"/>
        <v>81.1357371800641</v>
      </c>
    </row>
    <row r="43" spans="1:6" s="14" customFormat="1" ht="15">
      <c r="A43" s="30" t="s">
        <v>31</v>
      </c>
      <c r="B43" s="25">
        <v>51203.062</v>
      </c>
      <c r="C43" s="25">
        <v>21575.12</v>
      </c>
      <c r="D43" s="25">
        <f>18567.767+13.297</f>
        <v>18581.064</v>
      </c>
      <c r="E43" s="20">
        <f t="shared" si="2"/>
        <v>36.288970374467056</v>
      </c>
      <c r="F43" s="20">
        <f t="shared" si="1"/>
        <v>86.12264497254245</v>
      </c>
    </row>
    <row r="44" spans="1:6" s="3" customFormat="1" ht="15">
      <c r="A44" s="12" t="s">
        <v>1</v>
      </c>
      <c r="B44" s="11">
        <v>24685.189</v>
      </c>
      <c r="C44" s="11">
        <v>9462.867</v>
      </c>
      <c r="D44" s="11">
        <v>9160.707</v>
      </c>
      <c r="E44" s="20">
        <f t="shared" si="2"/>
        <v>37.11013515027169</v>
      </c>
      <c r="F44" s="20">
        <f>SUM(D44)/C44*100</f>
        <v>96.80688738413</v>
      </c>
    </row>
    <row r="45" spans="1:6" s="3" customFormat="1" ht="15">
      <c r="A45" s="12" t="s">
        <v>27</v>
      </c>
      <c r="B45" s="11">
        <v>5430.741</v>
      </c>
      <c r="C45" s="11">
        <v>2082.175</v>
      </c>
      <c r="D45" s="11">
        <v>2015.019</v>
      </c>
      <c r="E45" s="20">
        <f t="shared" si="2"/>
        <v>37.10394216921779</v>
      </c>
      <c r="F45" s="20">
        <f t="shared" si="1"/>
        <v>96.77471874362145</v>
      </c>
    </row>
    <row r="46" spans="1:6" s="3" customFormat="1" ht="15">
      <c r="A46" s="12" t="s">
        <v>29</v>
      </c>
      <c r="B46" s="11">
        <v>4194.121</v>
      </c>
      <c r="C46" s="11">
        <v>1845.99</v>
      </c>
      <c r="D46" s="11">
        <v>1636.521</v>
      </c>
      <c r="E46" s="20">
        <f t="shared" si="2"/>
        <v>39.01940358897609</v>
      </c>
      <c r="F46" s="20">
        <f t="shared" si="1"/>
        <v>88.6527554320446</v>
      </c>
    </row>
    <row r="47" spans="1:6" s="3" customFormat="1" ht="15">
      <c r="A47" s="12" t="s">
        <v>13</v>
      </c>
      <c r="B47" s="11">
        <f>SUM(B43)-B44-B45-B46</f>
        <v>16893.011</v>
      </c>
      <c r="C47" s="11">
        <f>SUM(C43)-C44-C45-C46</f>
        <v>8184.087999999998</v>
      </c>
      <c r="D47" s="11">
        <f>SUM(D43)-D44-D45-D46</f>
        <v>5768.816999999998</v>
      </c>
      <c r="E47" s="20">
        <f t="shared" si="2"/>
        <v>34.14913421887903</v>
      </c>
      <c r="F47" s="20">
        <f t="shared" si="1"/>
        <v>70.48820833793576</v>
      </c>
    </row>
    <row r="48" spans="1:6" s="3" customFormat="1" ht="15">
      <c r="A48" s="30" t="s">
        <v>14</v>
      </c>
      <c r="B48" s="25">
        <v>3538.293</v>
      </c>
      <c r="C48" s="25">
        <v>1758.148</v>
      </c>
      <c r="D48" s="25">
        <v>350.555</v>
      </c>
      <c r="E48" s="20">
        <f t="shared" si="2"/>
        <v>9.907461027111095</v>
      </c>
      <c r="F48" s="20">
        <f t="shared" si="1"/>
        <v>19.938878865715516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33607.424999999996</v>
      </c>
      <c r="D49" s="18">
        <f>D50+D55</f>
        <v>29284.826</v>
      </c>
      <c r="E49" s="19">
        <f t="shared" si="2"/>
        <v>32.334624554519856</v>
      </c>
      <c r="F49" s="19">
        <f t="shared" si="1"/>
        <v>87.13796430401915</v>
      </c>
    </row>
    <row r="50" spans="1:6" s="3" customFormat="1" ht="15">
      <c r="A50" s="30" t="s">
        <v>31</v>
      </c>
      <c r="B50" s="25">
        <v>82568.01</v>
      </c>
      <c r="C50" s="25">
        <v>31712.492</v>
      </c>
      <c r="D50" s="25">
        <v>29176.16</v>
      </c>
      <c r="E50" s="20">
        <f t="shared" si="2"/>
        <v>35.33591278268666</v>
      </c>
      <c r="F50" s="20">
        <f t="shared" si="1"/>
        <v>92.00210440731054</v>
      </c>
    </row>
    <row r="51" spans="1:6" s="3" customFormat="1" ht="15">
      <c r="A51" s="12" t="s">
        <v>1</v>
      </c>
      <c r="B51" s="11">
        <v>50916.2</v>
      </c>
      <c r="C51" s="11">
        <v>19355.525</v>
      </c>
      <c r="D51" s="11">
        <v>18938.313</v>
      </c>
      <c r="E51" s="20">
        <f t="shared" si="2"/>
        <v>37.19506365361123</v>
      </c>
      <c r="F51" s="20">
        <f>SUM(D51)/C51*100</f>
        <v>97.84448109777439</v>
      </c>
    </row>
    <row r="52" spans="1:6" s="3" customFormat="1" ht="15">
      <c r="A52" s="12" t="s">
        <v>27</v>
      </c>
      <c r="B52" s="11">
        <v>11270.743</v>
      </c>
      <c r="C52" s="11">
        <v>4286.037</v>
      </c>
      <c r="D52" s="11">
        <v>4163.444</v>
      </c>
      <c r="E52" s="20">
        <f t="shared" si="2"/>
        <v>36.940279802316496</v>
      </c>
      <c r="F52" s="20">
        <f t="shared" si="1"/>
        <v>97.13971204634959</v>
      </c>
    </row>
    <row r="53" spans="1:6" s="3" customFormat="1" ht="15">
      <c r="A53" s="12" t="s">
        <v>29</v>
      </c>
      <c r="B53" s="11">
        <v>4798.274</v>
      </c>
      <c r="C53" s="11">
        <v>2062.457</v>
      </c>
      <c r="D53" s="11">
        <v>2013.164</v>
      </c>
      <c r="E53" s="20">
        <f t="shared" si="2"/>
        <v>41.95600334620323</v>
      </c>
      <c r="F53" s="20">
        <f t="shared" si="1"/>
        <v>97.60998653547686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6008.472999999996</v>
      </c>
      <c r="D54" s="11">
        <f>SUM(D50)-D51-D52-D53</f>
        <v>4061.2390000000014</v>
      </c>
      <c r="E54" s="20">
        <f t="shared" si="2"/>
        <v>26.06233041791676</v>
      </c>
      <c r="F54" s="20">
        <f t="shared" si="1"/>
        <v>67.59186568700574</v>
      </c>
    </row>
    <row r="55" spans="1:6" s="3" customFormat="1" ht="15">
      <c r="A55" s="30" t="s">
        <v>14</v>
      </c>
      <c r="B55" s="25">
        <v>8000</v>
      </c>
      <c r="C55" s="25">
        <v>1894.933</v>
      </c>
      <c r="D55" s="25">
        <v>108.666</v>
      </c>
      <c r="E55" s="20">
        <f t="shared" si="2"/>
        <v>1.358325</v>
      </c>
      <c r="F55" s="20">
        <f t="shared" si="1"/>
        <v>5.734556314128256</v>
      </c>
    </row>
    <row r="56" spans="1:6" s="3" customFormat="1" ht="14.25" customHeight="1">
      <c r="A56" s="21" t="s">
        <v>9</v>
      </c>
      <c r="B56" s="22">
        <f>B57+B60</f>
        <v>305835.955</v>
      </c>
      <c r="C56" s="22">
        <f>C57+C60</f>
        <v>75678.103</v>
      </c>
      <c r="D56" s="22">
        <f>D57+D60</f>
        <v>42965.429000000004</v>
      </c>
      <c r="E56" s="19">
        <f t="shared" si="2"/>
        <v>14.04852120804436</v>
      </c>
      <c r="F56" s="19">
        <f t="shared" si="1"/>
        <v>56.77392442038354</v>
      </c>
    </row>
    <row r="57" spans="1:6" s="3" customFormat="1" ht="14.25" customHeight="1">
      <c r="A57" s="30" t="s">
        <v>31</v>
      </c>
      <c r="B57" s="25">
        <v>179266.277</v>
      </c>
      <c r="C57" s="25">
        <v>58189.817</v>
      </c>
      <c r="D57" s="25">
        <f>39047.637+612.61</f>
        <v>39660.247</v>
      </c>
      <c r="E57" s="20">
        <f t="shared" si="2"/>
        <v>22.12365184557272</v>
      </c>
      <c r="F57" s="20">
        <f t="shared" si="1"/>
        <v>68.15667937226887</v>
      </c>
    </row>
    <row r="58" spans="1:6" s="3" customFormat="1" ht="15">
      <c r="A58" s="12" t="s">
        <v>29</v>
      </c>
      <c r="B58" s="11">
        <v>20033.7</v>
      </c>
      <c r="C58" s="11">
        <v>8623.183</v>
      </c>
      <c r="D58" s="11">
        <v>8508.551</v>
      </c>
      <c r="E58" s="20">
        <f t="shared" si="2"/>
        <v>42.47119104309239</v>
      </c>
      <c r="F58" s="20">
        <f>SUM(D58)/C58*100</f>
        <v>98.67065328429187</v>
      </c>
    </row>
    <row r="59" spans="1:6" s="3" customFormat="1" ht="15">
      <c r="A59" s="12" t="s">
        <v>13</v>
      </c>
      <c r="B59" s="11">
        <f>SUM(B57)-B58</f>
        <v>159232.577</v>
      </c>
      <c r="C59" s="11">
        <f>SUM(C57)-C58</f>
        <v>49566.634000000005</v>
      </c>
      <c r="D59" s="11">
        <f>SUM(D57)-D58</f>
        <v>31151.696000000004</v>
      </c>
      <c r="E59" s="20">
        <f t="shared" si="2"/>
        <v>19.563644944338247</v>
      </c>
      <c r="F59" s="20">
        <f t="shared" si="1"/>
        <v>62.848116739175794</v>
      </c>
    </row>
    <row r="60" spans="1:6" s="3" customFormat="1" ht="15">
      <c r="A60" s="30" t="s">
        <v>14</v>
      </c>
      <c r="B60" s="25">
        <f>2465+124104.678</f>
        <v>126569.678</v>
      </c>
      <c r="C60" s="25">
        <v>17488.286</v>
      </c>
      <c r="D60" s="25">
        <v>3305.182</v>
      </c>
      <c r="E60" s="20">
        <f t="shared" si="2"/>
        <v>2.611353724072838</v>
      </c>
      <c r="F60" s="20">
        <f t="shared" si="1"/>
        <v>18.899405007443267</v>
      </c>
    </row>
    <row r="61" spans="1:6" s="3" customFormat="1" ht="17.25" customHeight="1">
      <c r="A61" s="21" t="s">
        <v>21</v>
      </c>
      <c r="B61" s="22">
        <f>SUM(B62)</f>
        <v>98566.859</v>
      </c>
      <c r="C61" s="22">
        <f>SUM(C62)</f>
        <v>14666.272</v>
      </c>
      <c r="D61" s="22">
        <f>SUM(D62)</f>
        <v>1218.968</v>
      </c>
      <c r="E61" s="20">
        <f t="shared" si="2"/>
        <v>1.2366915334088104</v>
      </c>
      <c r="F61" s="20">
        <f t="shared" si="1"/>
        <v>8.311369105932306</v>
      </c>
    </row>
    <row r="62" spans="1:6" s="3" customFormat="1" ht="15">
      <c r="A62" s="30" t="s">
        <v>14</v>
      </c>
      <c r="B62" s="25">
        <v>98566.859</v>
      </c>
      <c r="C62" s="25">
        <v>14666.272</v>
      </c>
      <c r="D62" s="25">
        <v>1218.968</v>
      </c>
      <c r="E62" s="20">
        <f t="shared" si="2"/>
        <v>1.2366915334088104</v>
      </c>
      <c r="F62" s="20">
        <f t="shared" si="1"/>
        <v>8.311369105932306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48703.555</v>
      </c>
      <c r="D63" s="22">
        <f>SUM(D64:D65)</f>
        <v>32038.842</v>
      </c>
      <c r="E63" s="19">
        <f t="shared" si="2"/>
        <v>16.605535803663646</v>
      </c>
      <c r="F63" s="19">
        <f t="shared" si="1"/>
        <v>65.78337454011314</v>
      </c>
    </row>
    <row r="64" spans="1:6" s="3" customFormat="1" ht="15">
      <c r="A64" s="30" t="s">
        <v>13</v>
      </c>
      <c r="B64" s="25">
        <v>82070.117</v>
      </c>
      <c r="C64" s="25">
        <v>35933.656</v>
      </c>
      <c r="D64" s="25">
        <v>28464.235</v>
      </c>
      <c r="E64" s="20">
        <f t="shared" si="2"/>
        <v>34.682824931271874</v>
      </c>
      <c r="F64" s="20">
        <f t="shared" si="1"/>
        <v>79.21330075626037</v>
      </c>
    </row>
    <row r="65" spans="1:6" s="3" customFormat="1" ht="15">
      <c r="A65" s="30" t="s">
        <v>14</v>
      </c>
      <c r="B65" s="25">
        <v>110870.613</v>
      </c>
      <c r="C65" s="25">
        <v>12769.899</v>
      </c>
      <c r="D65" s="25">
        <v>3574.607</v>
      </c>
      <c r="E65" s="20">
        <f t="shared" si="2"/>
        <v>3.2241248634568294</v>
      </c>
      <c r="F65" s="20">
        <f t="shared" si="1"/>
        <v>27.992445359199785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300</v>
      </c>
      <c r="D66" s="22">
        <f>SUM(D67:D67)</f>
        <v>300</v>
      </c>
      <c r="E66" s="19">
        <f t="shared" si="2"/>
        <v>4.3478260869565215</v>
      </c>
      <c r="F66" s="19">
        <f t="shared" si="1"/>
        <v>100</v>
      </c>
    </row>
    <row r="67" spans="1:6" s="3" customFormat="1" ht="15">
      <c r="A67" s="30" t="s">
        <v>14</v>
      </c>
      <c r="B67" s="25">
        <v>6900</v>
      </c>
      <c r="C67" s="25">
        <v>300</v>
      </c>
      <c r="D67" s="25">
        <v>300</v>
      </c>
      <c r="E67" s="20">
        <f t="shared" si="2"/>
        <v>4.3478260869565215</v>
      </c>
      <c r="F67" s="20">
        <f t="shared" si="1"/>
        <v>100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3407.642</v>
      </c>
      <c r="D68" s="18">
        <f>SUM(D69)+D72</f>
        <v>2427.039</v>
      </c>
      <c r="E68" s="19">
        <f t="shared" si="2"/>
        <v>25.478049548603828</v>
      </c>
      <c r="F68" s="19">
        <f t="shared" si="1"/>
        <v>71.22341490097845</v>
      </c>
    </row>
    <row r="69" spans="1:6" s="3" customFormat="1" ht="15">
      <c r="A69" s="30" t="s">
        <v>31</v>
      </c>
      <c r="B69" s="25">
        <v>8800.034</v>
      </c>
      <c r="C69" s="25">
        <v>3407.642</v>
      </c>
      <c r="D69" s="25">
        <v>2427.039</v>
      </c>
      <c r="E69" s="20">
        <f aca="true" t="shared" si="3" ref="E69:E90">SUM(D69)/B69*100</f>
        <v>27.57988207772834</v>
      </c>
      <c r="F69" s="20">
        <f t="shared" si="1"/>
        <v>71.22341490097845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3396.502</v>
      </c>
      <c r="D71" s="11">
        <f>SUM(D69)-D70</f>
        <v>2425.6420000000003</v>
      </c>
      <c r="E71" s="19">
        <f t="shared" si="3"/>
        <v>27.610932993423624</v>
      </c>
      <c r="F71" s="19">
        <f t="shared" si="1"/>
        <v>71.41588610870832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2470</v>
      </c>
      <c r="C73" s="18">
        <v>420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15753</v>
      </c>
      <c r="D74" s="18">
        <v>14702.8</v>
      </c>
      <c r="E74" s="20">
        <f t="shared" si="3"/>
        <v>38.889506065078585</v>
      </c>
      <c r="F74" s="20">
        <f aca="true" t="shared" si="4" ref="F74:F90">SUM(D74)/C74*100</f>
        <v>93.33333333333333</v>
      </c>
    </row>
    <row r="75" spans="1:6" s="2" customFormat="1" ht="15">
      <c r="A75" s="17" t="s">
        <v>17</v>
      </c>
      <c r="B75" s="18">
        <f>SUM(B76)+B80</f>
        <v>16083.289</v>
      </c>
      <c r="C75" s="18">
        <f>SUM(C76)+C80</f>
        <v>10187.077000000001</v>
      </c>
      <c r="D75" s="18">
        <f>SUM(D76)+D80</f>
        <v>766.378</v>
      </c>
      <c r="E75" s="20">
        <f t="shared" si="3"/>
        <v>4.765057694355924</v>
      </c>
      <c r="F75" s="20">
        <f t="shared" si="4"/>
        <v>7.5230412021034105</v>
      </c>
    </row>
    <row r="76" spans="1:6" s="2" customFormat="1" ht="15">
      <c r="A76" s="30" t="s">
        <v>31</v>
      </c>
      <c r="B76" s="25">
        <f>11714.289-51</f>
        <v>11663.289</v>
      </c>
      <c r="C76" s="25">
        <f>134+85+195.337+7948.422+32.019-636.201</f>
        <v>7758.577</v>
      </c>
      <c r="D76" s="25">
        <f>218.769+36+53.875+653.87-572.473+15.001+15.946+29.534+90.001+103.336+122.519</f>
        <v>766.378</v>
      </c>
      <c r="E76" s="19">
        <f t="shared" si="3"/>
        <v>6.570856642581694</v>
      </c>
      <c r="F76" s="20">
        <f t="shared" si="4"/>
        <v>9.877816511971202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11663.289</v>
      </c>
      <c r="C79" s="11">
        <f>SUM(C76)-C77-C78</f>
        <v>7758.577</v>
      </c>
      <c r="D79" s="11">
        <f>SUM(D76)-D77-D78</f>
        <v>766.378</v>
      </c>
      <c r="E79" s="20">
        <f t="shared" si="3"/>
        <v>6.570856642581694</v>
      </c>
      <c r="F79" s="20">
        <f>SUM(D79)/C79*100</f>
        <v>9.877816511971202</v>
      </c>
    </row>
    <row r="80" spans="1:6" s="3" customFormat="1" ht="15">
      <c r="A80" s="30" t="s">
        <v>14</v>
      </c>
      <c r="B80" s="25">
        <f>1120+3300</f>
        <v>4420</v>
      </c>
      <c r="C80" s="25">
        <f>2278.5+150</f>
        <v>2428.5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15000+775.5-705.5</f>
        <v>15070</v>
      </c>
      <c r="C81" s="18">
        <f>12000+22.5</f>
        <v>12022.5</v>
      </c>
      <c r="D81" s="18">
        <v>8000</v>
      </c>
      <c r="E81" s="20">
        <f t="shared" si="3"/>
        <v>53.085600530856006</v>
      </c>
      <c r="F81" s="20">
        <f t="shared" si="4"/>
        <v>66.54190060303597</v>
      </c>
    </row>
    <row r="82" spans="1:12" s="9" customFormat="1" ht="15.75">
      <c r="A82" s="27" t="s">
        <v>25</v>
      </c>
      <c r="B82" s="28">
        <f>B5+B14+B23+B35+B42+B49+B56+B61+B63+B66+B68+B73+B74+B75+B81</f>
        <v>2727923.162</v>
      </c>
      <c r="C82" s="28">
        <f>C5+C14+C23+C35+C42+C49+C56+C61+C63+C66+C68+C73+C74+C75+C81</f>
        <v>1079117.992</v>
      </c>
      <c r="D82" s="28">
        <f>D5+D14+D23+D35+D42+D49+D56+D61+D63+D66+D68+D73+D74+D75+D81</f>
        <v>916796.3189999999</v>
      </c>
      <c r="E82" s="20">
        <f t="shared" si="3"/>
        <v>33.607849802039254</v>
      </c>
      <c r="F82" s="20">
        <f t="shared" si="4"/>
        <v>84.95793099518629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2286234.51</v>
      </c>
      <c r="C83" s="28">
        <f>C6+C15+C24+C36+C43+C50+C57+C64+C69+C76+C74</f>
        <v>999516.621</v>
      </c>
      <c r="D83" s="28">
        <f>D6+D15+D24+D36+D43+D50+D57+D64+D69+D76+D74</f>
        <v>894454.7930000001</v>
      </c>
      <c r="E83" s="20">
        <f t="shared" si="3"/>
        <v>39.12349276015434</v>
      </c>
      <c r="F83" s="20">
        <f t="shared" si="4"/>
        <v>89.48873627585229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754676.7779999999</v>
      </c>
      <c r="C84" s="22">
        <f t="shared" si="5"/>
        <v>306759.378</v>
      </c>
      <c r="D84" s="22">
        <f t="shared" si="5"/>
        <v>296405.38600000006</v>
      </c>
      <c r="E84" s="19">
        <f t="shared" si="3"/>
        <v>39.27580583379234</v>
      </c>
      <c r="F84" s="19">
        <f t="shared" si="4"/>
        <v>96.62471867445241</v>
      </c>
    </row>
    <row r="85" spans="1:6" ht="15">
      <c r="A85" s="29" t="s">
        <v>28</v>
      </c>
      <c r="B85" s="22">
        <f t="shared" si="5"/>
        <v>166066.153</v>
      </c>
      <c r="C85" s="22">
        <f t="shared" si="5"/>
        <v>68112.97</v>
      </c>
      <c r="D85" s="22">
        <f t="shared" si="5"/>
        <v>65448.61000000001</v>
      </c>
      <c r="E85" s="19">
        <f t="shared" si="3"/>
        <v>39.411167668826536</v>
      </c>
      <c r="F85" s="19">
        <f t="shared" si="4"/>
        <v>96.08832209195988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80207.352</v>
      </c>
      <c r="D86" s="22">
        <f>D70+D11+D20+D29+D39+D46+D53+D58</f>
        <v>73047.31</v>
      </c>
      <c r="E86" s="19">
        <f t="shared" si="3"/>
        <v>44.089155188206284</v>
      </c>
      <c r="F86" s="19">
        <f>SUM(D86)/C86*100</f>
        <v>91.07308517054646</v>
      </c>
    </row>
    <row r="87" spans="1:6" ht="15">
      <c r="A87" s="29" t="s">
        <v>13</v>
      </c>
      <c r="B87" s="22">
        <f>B83-B84-B85-B86</f>
        <v>1199810.677</v>
      </c>
      <c r="C87" s="22">
        <f>C83-C84-C85-C86</f>
        <v>544436.9210000001</v>
      </c>
      <c r="D87" s="22">
        <f>D83-D84-D85-D86</f>
        <v>459553.487</v>
      </c>
      <c r="E87" s="19">
        <f t="shared" si="3"/>
        <v>38.30216681760702</v>
      </c>
      <c r="F87" s="19">
        <f t="shared" si="4"/>
        <v>84.40894973763177</v>
      </c>
    </row>
    <row r="88" spans="1:6" ht="20.25" customHeight="1">
      <c r="A88" s="17" t="s">
        <v>14</v>
      </c>
      <c r="B88" s="18">
        <f>B13+B22+B41+B34+B55+B60+B62+B65+B67+B72+B80+B48</f>
        <v>424148.652</v>
      </c>
      <c r="C88" s="18">
        <f>C13+C22+C41+C34+C55+C60+C62+C65+C67+C72+C80+C48</f>
        <v>67158.87099999998</v>
      </c>
      <c r="D88" s="18">
        <f>D13+D22+D41+D34+D55+D60+D62+D65+D67+D72+D80+D48</f>
        <v>14341.526000000002</v>
      </c>
      <c r="E88" s="19">
        <f t="shared" si="3"/>
        <v>3.3812499302720878</v>
      </c>
      <c r="F88" s="19">
        <f t="shared" si="4"/>
        <v>21.3546264051997</v>
      </c>
    </row>
    <row r="89" spans="1:6" ht="15">
      <c r="A89" s="17" t="s">
        <v>24</v>
      </c>
      <c r="B89" s="18">
        <f>SUM(B81)</f>
        <v>15070</v>
      </c>
      <c r="C89" s="18">
        <f>SUM(C81)</f>
        <v>12022.5</v>
      </c>
      <c r="D89" s="18">
        <f>SUM(D81)</f>
        <v>8000</v>
      </c>
      <c r="E89" s="19">
        <f t="shared" si="3"/>
        <v>53.085600530856006</v>
      </c>
      <c r="F89" s="19">
        <f t="shared" si="4"/>
        <v>66.54190060303597</v>
      </c>
    </row>
    <row r="90" spans="1:6" ht="15">
      <c r="A90" s="17" t="s">
        <v>30</v>
      </c>
      <c r="B90" s="18">
        <f>SUM(B73)</f>
        <v>2470</v>
      </c>
      <c r="C90" s="18">
        <f>SUM(C73)</f>
        <v>420</v>
      </c>
      <c r="D90" s="18"/>
      <c r="E90" s="19">
        <f t="shared" si="3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D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70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73</v>
      </c>
      <c r="D3" s="71" t="s">
        <v>71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723352.233</v>
      </c>
      <c r="C5" s="18">
        <f>C6+C13</f>
        <v>299873.906</v>
      </c>
      <c r="D5" s="18">
        <f>D6+D13</f>
        <v>278231.15699999995</v>
      </c>
      <c r="E5" s="19">
        <f aca="true" t="shared" si="0" ref="E5:E36">SUM(D5)/B5*100</f>
        <v>38.46413189962461</v>
      </c>
      <c r="F5" s="19">
        <f>SUM(D5)/C5*100</f>
        <v>92.78271681297936</v>
      </c>
    </row>
    <row r="6" spans="1:6" s="37" customFormat="1" ht="15">
      <c r="A6" s="36" t="s">
        <v>34</v>
      </c>
      <c r="B6" s="25">
        <v>687011.794</v>
      </c>
      <c r="C6" s="25">
        <v>289664.842</v>
      </c>
      <c r="D6" s="25">
        <f>273584.98+119.718</f>
        <v>273704.698</v>
      </c>
      <c r="E6" s="20">
        <f t="shared" si="0"/>
        <v>39.83988344747397</v>
      </c>
      <c r="F6" s="20">
        <f>SUM(D6)/C6*100</f>
        <v>94.49013422208829</v>
      </c>
    </row>
    <row r="7" spans="1:6" s="37" customFormat="1" ht="15">
      <c r="A7" s="38" t="s">
        <v>35</v>
      </c>
      <c r="B7" s="11">
        <v>401715.273</v>
      </c>
      <c r="C7" s="11">
        <v>169358.219</v>
      </c>
      <c r="D7" s="11">
        <v>163871.189</v>
      </c>
      <c r="E7" s="20">
        <f t="shared" si="0"/>
        <v>40.792869978832</v>
      </c>
      <c r="F7" s="20">
        <f aca="true" t="shared" si="1" ref="F7:F73">SUM(D7)/C7*100</f>
        <v>96.76010409627655</v>
      </c>
    </row>
    <row r="8" spans="1:6" s="37" customFormat="1" ht="15">
      <c r="A8" s="38" t="s">
        <v>36</v>
      </c>
      <c r="B8" s="11">
        <v>88410.024</v>
      </c>
      <c r="C8" s="11">
        <v>37892.929</v>
      </c>
      <c r="D8" s="11">
        <v>36473.845</v>
      </c>
      <c r="E8" s="20">
        <f t="shared" si="0"/>
        <v>41.25532756330889</v>
      </c>
      <c r="F8" s="20">
        <f t="shared" si="1"/>
        <v>96.25501633827251</v>
      </c>
    </row>
    <row r="9" spans="1:6" s="37" customFormat="1" ht="15">
      <c r="A9" s="38" t="s">
        <v>37</v>
      </c>
      <c r="B9" s="11">
        <v>153.271</v>
      </c>
      <c r="C9" s="11">
        <v>17.452</v>
      </c>
      <c r="D9" s="11">
        <v>11.093</v>
      </c>
      <c r="E9" s="20">
        <f t="shared" si="0"/>
        <v>7.237507421495261</v>
      </c>
      <c r="F9" s="20"/>
    </row>
    <row r="10" spans="1:6" s="37" customFormat="1" ht="15">
      <c r="A10" s="38" t="s">
        <v>38</v>
      </c>
      <c r="B10" s="11">
        <v>47933.507</v>
      </c>
      <c r="C10" s="11">
        <v>17673.873</v>
      </c>
      <c r="D10" s="11">
        <v>15927.449</v>
      </c>
      <c r="E10" s="20">
        <f t="shared" si="0"/>
        <v>33.22821549443483</v>
      </c>
      <c r="F10" s="20">
        <f t="shared" si="1"/>
        <v>90.11861180625209</v>
      </c>
    </row>
    <row r="11" spans="1:6" s="37" customFormat="1" ht="30">
      <c r="A11" s="38" t="s">
        <v>39</v>
      </c>
      <c r="B11" s="11">
        <v>92734.871</v>
      </c>
      <c r="C11" s="11">
        <v>44943.119</v>
      </c>
      <c r="D11" s="11">
        <v>42287.266</v>
      </c>
      <c r="E11" s="20">
        <f t="shared" si="0"/>
        <v>45.60017773680842</v>
      </c>
      <c r="F11" s="20">
        <f t="shared" si="1"/>
        <v>94.09063487560799</v>
      </c>
    </row>
    <row r="12" spans="1:6" s="37" customFormat="1" ht="15">
      <c r="A12" s="38" t="s">
        <v>40</v>
      </c>
      <c r="B12" s="11">
        <f>SUM(B6)-B7-B8-B9-B10-B11</f>
        <v>56064.84799999998</v>
      </c>
      <c r="C12" s="11">
        <f>SUM(C6)-C7-C8-C9-C10-C11</f>
        <v>19779.249999999985</v>
      </c>
      <c r="D12" s="11">
        <f>SUM(D6)-D7-D8-D9-D10-D11</f>
        <v>15133.855999999963</v>
      </c>
      <c r="E12" s="20">
        <f t="shared" si="0"/>
        <v>26.99348440220505</v>
      </c>
      <c r="F12" s="20">
        <f t="shared" si="1"/>
        <v>76.5138010794139</v>
      </c>
    </row>
    <row r="13" spans="1:6" s="37" customFormat="1" ht="15">
      <c r="A13" s="36" t="s">
        <v>41</v>
      </c>
      <c r="B13" s="25">
        <f>36340.439</f>
        <v>36340.439</v>
      </c>
      <c r="C13" s="25">
        <v>10209.064</v>
      </c>
      <c r="D13" s="25">
        <v>4526.459</v>
      </c>
      <c r="E13" s="20">
        <f t="shared" si="0"/>
        <v>12.455708088721767</v>
      </c>
      <c r="F13" s="20">
        <f t="shared" si="1"/>
        <v>44.33764936726814</v>
      </c>
    </row>
    <row r="14" spans="1:6" s="35" customFormat="1" ht="14.25">
      <c r="A14" s="34" t="s">
        <v>42</v>
      </c>
      <c r="B14" s="18">
        <f>B15+B22</f>
        <v>390309.35000000003</v>
      </c>
      <c r="C14" s="18">
        <f>C15+C22</f>
        <v>156675.177</v>
      </c>
      <c r="D14" s="18">
        <f>D15+D22</f>
        <v>141694.249</v>
      </c>
      <c r="E14" s="19">
        <f t="shared" si="0"/>
        <v>36.30306294225337</v>
      </c>
      <c r="F14" s="19">
        <f t="shared" si="1"/>
        <v>90.4382249397427</v>
      </c>
    </row>
    <row r="15" spans="1:6" s="37" customFormat="1" ht="15">
      <c r="A15" s="36" t="s">
        <v>43</v>
      </c>
      <c r="B15" s="25">
        <f>349501.912+25271+830.938</f>
        <v>375603.85000000003</v>
      </c>
      <c r="C15" s="25">
        <f>143608.312+294.959+10505.9</f>
        <v>154409.171</v>
      </c>
      <c r="D15" s="25">
        <f>130306.417+327.628+10505.9</f>
        <v>141139.945</v>
      </c>
      <c r="E15" s="20">
        <f t="shared" si="0"/>
        <v>37.5768099821128</v>
      </c>
      <c r="F15" s="20">
        <f>SUM(D15)/C15*100</f>
        <v>91.4064521465503</v>
      </c>
    </row>
    <row r="16" spans="1:6" s="37" customFormat="1" ht="15">
      <c r="A16" s="38" t="s">
        <v>35</v>
      </c>
      <c r="B16" s="11">
        <v>221602.052</v>
      </c>
      <c r="C16" s="11">
        <v>86808.748</v>
      </c>
      <c r="D16" s="11">
        <v>83284.335</v>
      </c>
      <c r="E16" s="20">
        <f t="shared" si="0"/>
        <v>37.582835649915374</v>
      </c>
      <c r="F16" s="20">
        <f t="shared" si="1"/>
        <v>95.94002553751841</v>
      </c>
    </row>
    <row r="17" spans="1:6" s="37" customFormat="1" ht="15">
      <c r="A17" s="38" t="s">
        <v>36</v>
      </c>
      <c r="B17" s="11">
        <v>48697.18</v>
      </c>
      <c r="C17" s="11">
        <v>19040.444</v>
      </c>
      <c r="D17" s="11">
        <v>18127.512</v>
      </c>
      <c r="E17" s="20">
        <f t="shared" si="0"/>
        <v>37.224972780764716</v>
      </c>
      <c r="F17" s="20">
        <f t="shared" si="1"/>
        <v>95.20530088479029</v>
      </c>
    </row>
    <row r="18" spans="1:6" s="37" customFormat="1" ht="15">
      <c r="A18" s="38" t="s">
        <v>37</v>
      </c>
      <c r="B18" s="11">
        <v>16661.29</v>
      </c>
      <c r="C18" s="11">
        <v>7165.919</v>
      </c>
      <c r="D18" s="11">
        <f>5694.658+136.125</f>
        <v>5830.783</v>
      </c>
      <c r="E18" s="20">
        <f t="shared" si="0"/>
        <v>34.99598770563384</v>
      </c>
      <c r="F18" s="20">
        <f t="shared" si="1"/>
        <v>81.36825158085098</v>
      </c>
    </row>
    <row r="19" spans="1:6" s="37" customFormat="1" ht="15">
      <c r="A19" s="38" t="s">
        <v>38</v>
      </c>
      <c r="B19" s="11">
        <v>6745.744</v>
      </c>
      <c r="C19" s="11">
        <v>3248.475</v>
      </c>
      <c r="D19" s="11">
        <f>2242.574+49.588</f>
        <v>2292.1620000000003</v>
      </c>
      <c r="E19" s="20">
        <f t="shared" si="0"/>
        <v>33.97938018400936</v>
      </c>
      <c r="F19" s="20">
        <f t="shared" si="1"/>
        <v>70.56117101101287</v>
      </c>
    </row>
    <row r="20" spans="1:6" s="37" customFormat="1" ht="30">
      <c r="A20" s="38" t="s">
        <v>39</v>
      </c>
      <c r="B20" s="11">
        <v>36131.055</v>
      </c>
      <c r="C20" s="11">
        <v>18569.144</v>
      </c>
      <c r="D20" s="11">
        <f>15115.029+19.196</f>
        <v>15134.225</v>
      </c>
      <c r="E20" s="20">
        <f t="shared" si="0"/>
        <v>41.88702765529542</v>
      </c>
      <c r="F20" s="20">
        <f t="shared" si="1"/>
        <v>81.50200676994051</v>
      </c>
    </row>
    <row r="21" spans="1:6" s="37" customFormat="1" ht="15">
      <c r="A21" s="38" t="s">
        <v>40</v>
      </c>
      <c r="B21" s="11">
        <f>SUM(B15)-B16-B17-B18-B19-B20</f>
        <v>45766.52900000003</v>
      </c>
      <c r="C21" s="11">
        <f>SUM(C15)-C16-C17-C18-C19-C20</f>
        <v>19576.44099999999</v>
      </c>
      <c r="D21" s="11">
        <f>SUM(D15)-D16-D17-D18-D19-D20</f>
        <v>16470.927999999993</v>
      </c>
      <c r="E21" s="20">
        <f t="shared" si="0"/>
        <v>35.989025953879924</v>
      </c>
      <c r="F21" s="20">
        <f t="shared" si="1"/>
        <v>84.13647812694862</v>
      </c>
    </row>
    <row r="22" spans="1:6" s="37" customFormat="1" ht="15">
      <c r="A22" s="36" t="s">
        <v>41</v>
      </c>
      <c r="B22" s="25">
        <v>14705.5</v>
      </c>
      <c r="C22" s="25">
        <v>2266.006</v>
      </c>
      <c r="D22" s="25">
        <v>554.304</v>
      </c>
      <c r="E22" s="20">
        <f t="shared" si="0"/>
        <v>3.769365203495291</v>
      </c>
      <c r="F22" s="20">
        <f t="shared" si="1"/>
        <v>24.461718106659912</v>
      </c>
    </row>
    <row r="23" spans="1:6" s="35" customFormat="1" ht="28.5">
      <c r="A23" s="34" t="s">
        <v>59</v>
      </c>
      <c r="B23" s="18">
        <f>B24+B34</f>
        <v>686890.8130000001</v>
      </c>
      <c r="C23" s="18">
        <f>C24+C34</f>
        <v>345477.814</v>
      </c>
      <c r="D23" s="18">
        <f>D24+D34</f>
        <v>313396.433</v>
      </c>
      <c r="E23" s="19">
        <f t="shared" si="0"/>
        <v>45.625363896081105</v>
      </c>
      <c r="F23" s="19">
        <f t="shared" si="1"/>
        <v>90.71390992418402</v>
      </c>
    </row>
    <row r="24" spans="1:6" s="37" customFormat="1" ht="15">
      <c r="A24" s="36" t="s">
        <v>43</v>
      </c>
      <c r="B24" s="25">
        <v>682948.077</v>
      </c>
      <c r="C24" s="25">
        <v>344467.961</v>
      </c>
      <c r="D24" s="25">
        <v>313396.433</v>
      </c>
      <c r="E24" s="20">
        <f t="shared" si="0"/>
        <v>45.8887642493501</v>
      </c>
      <c r="F24" s="20">
        <f>SUM(D24)/C24*100</f>
        <v>90.97984964703294</v>
      </c>
    </row>
    <row r="25" spans="1:6" s="37" customFormat="1" ht="15">
      <c r="A25" s="38" t="s">
        <v>35</v>
      </c>
      <c r="B25" s="11">
        <f>14660.587+636.762</f>
        <v>15297.349</v>
      </c>
      <c r="C25" s="11">
        <v>6074.37</v>
      </c>
      <c r="D25" s="11">
        <v>5791.256</v>
      </c>
      <c r="E25" s="20">
        <f t="shared" si="0"/>
        <v>37.857905967890254</v>
      </c>
      <c r="F25" s="20">
        <f t="shared" si="1"/>
        <v>95.33920390098068</v>
      </c>
    </row>
    <row r="26" spans="1:6" s="37" customFormat="1" ht="15">
      <c r="A26" s="38" t="s">
        <v>36</v>
      </c>
      <c r="B26" s="11">
        <f>3215.852+140.256</f>
        <v>3356.1079999999997</v>
      </c>
      <c r="C26" s="11">
        <v>1326.549</v>
      </c>
      <c r="D26" s="11">
        <v>1262.702</v>
      </c>
      <c r="E26" s="20">
        <f t="shared" si="0"/>
        <v>37.623997797448716</v>
      </c>
      <c r="F26" s="20">
        <f t="shared" si="1"/>
        <v>95.18698517732854</v>
      </c>
    </row>
    <row r="27" spans="1:6" s="37" customFormat="1" ht="15">
      <c r="A27" s="38" t="s">
        <v>37</v>
      </c>
      <c r="B27" s="11">
        <v>72.57</v>
      </c>
      <c r="C27" s="11">
        <v>37.7</v>
      </c>
      <c r="D27" s="11">
        <v>37.699</v>
      </c>
      <c r="E27" s="20">
        <f t="shared" si="0"/>
        <v>51.94846355243213</v>
      </c>
      <c r="F27" s="20">
        <f t="shared" si="1"/>
        <v>99.99734748010609</v>
      </c>
    </row>
    <row r="28" spans="1:6" s="37" customFormat="1" ht="15">
      <c r="A28" s="38" t="s">
        <v>38</v>
      </c>
      <c r="B28" s="11">
        <v>259.017</v>
      </c>
      <c r="C28" s="11">
        <v>99.515</v>
      </c>
      <c r="D28" s="11">
        <v>99.428</v>
      </c>
      <c r="E28" s="20">
        <f t="shared" si="0"/>
        <v>38.38666960083701</v>
      </c>
      <c r="F28" s="20">
        <f t="shared" si="1"/>
        <v>99.91257599356881</v>
      </c>
    </row>
    <row r="29" spans="1:6" s="37" customFormat="1" ht="30">
      <c r="A29" s="38" t="s">
        <v>39</v>
      </c>
      <c r="B29" s="11">
        <v>1309.543</v>
      </c>
      <c r="C29" s="11">
        <v>740.223</v>
      </c>
      <c r="D29" s="11">
        <v>554.053</v>
      </c>
      <c r="E29" s="20">
        <f t="shared" si="0"/>
        <v>42.30888180075034</v>
      </c>
      <c r="F29" s="20">
        <f t="shared" si="1"/>
        <v>74.84947103778185</v>
      </c>
    </row>
    <row r="30" spans="1:6" s="37" customFormat="1" ht="15">
      <c r="A30" s="38" t="s">
        <v>40</v>
      </c>
      <c r="B30" s="11">
        <f>SUM(B24)-B25-B26-B27-B28-B29</f>
        <v>662653.4900000001</v>
      </c>
      <c r="C30" s="11">
        <f>SUM(C24)-C25-C26-C27-C28-C29</f>
        <v>336189.604</v>
      </c>
      <c r="D30" s="11">
        <f>SUM(D24)-D25-D26-D27-D28-D29</f>
        <v>305651.295</v>
      </c>
      <c r="E30" s="20">
        <f t="shared" si="0"/>
        <v>46.12535806609876</v>
      </c>
      <c r="F30" s="20">
        <f t="shared" si="1"/>
        <v>90.91634344528987</v>
      </c>
    </row>
    <row r="31" spans="1:6" s="37" customFormat="1" ht="15">
      <c r="A31" s="38" t="s">
        <v>44</v>
      </c>
      <c r="B31" s="11">
        <f>SUM(B32:B33)</f>
        <v>639599.8</v>
      </c>
      <c r="C31" s="11">
        <f>SUM(C32:C33)</f>
        <v>327938.227</v>
      </c>
      <c r="D31" s="11">
        <f>SUM(D32:D33)</f>
        <v>299440.647</v>
      </c>
      <c r="E31" s="20">
        <f t="shared" si="0"/>
        <v>46.816876271693644</v>
      </c>
      <c r="F31" s="20">
        <f>SUM(D31)/C31*100</f>
        <v>91.3100768212667</v>
      </c>
    </row>
    <row r="32" spans="1:6" s="37" customFormat="1" ht="30">
      <c r="A32" s="39" t="s">
        <v>63</v>
      </c>
      <c r="B32" s="11">
        <v>424514.7</v>
      </c>
      <c r="C32" s="11">
        <v>182568.768</v>
      </c>
      <c r="D32" s="67">
        <v>182568.737</v>
      </c>
      <c r="E32" s="20">
        <f t="shared" si="0"/>
        <v>43.00645819803177</v>
      </c>
      <c r="F32" s="20">
        <f>SUM(D32)/C32*100</f>
        <v>99.99998302009683</v>
      </c>
    </row>
    <row r="33" spans="1:6" s="37" customFormat="1" ht="15">
      <c r="A33" s="39" t="s">
        <v>60</v>
      </c>
      <c r="B33" s="11">
        <v>215085.1</v>
      </c>
      <c r="C33" s="11">
        <v>145369.459</v>
      </c>
      <c r="D33" s="11">
        <v>116871.91</v>
      </c>
      <c r="E33" s="20">
        <f t="shared" si="0"/>
        <v>54.337520358221006</v>
      </c>
      <c r="F33" s="20">
        <f>SUM(D33)/C33*100</f>
        <v>80.39646759640208</v>
      </c>
    </row>
    <row r="34" spans="1:6" s="37" customFormat="1" ht="15">
      <c r="A34" s="36" t="s">
        <v>41</v>
      </c>
      <c r="B34" s="25">
        <v>3942.736</v>
      </c>
      <c r="C34" s="25">
        <v>1009.853</v>
      </c>
      <c r="D34" s="25">
        <v>0</v>
      </c>
      <c r="E34" s="20">
        <f t="shared" si="0"/>
        <v>0</v>
      </c>
      <c r="F34" s="20">
        <f>SUM(D34)/C34*100</f>
        <v>0</v>
      </c>
    </row>
    <row r="35" spans="1:6" s="35" customFormat="1" ht="14.25">
      <c r="A35" s="34" t="s">
        <v>61</v>
      </c>
      <c r="B35" s="18">
        <f>B36+B41</f>
        <v>96861.968</v>
      </c>
      <c r="C35" s="18">
        <f>C36+C41</f>
        <v>39012.253</v>
      </c>
      <c r="D35" s="18">
        <f>D36+D41</f>
        <v>32838.579000000005</v>
      </c>
      <c r="E35" s="19">
        <f t="shared" si="0"/>
        <v>33.90244868863289</v>
      </c>
      <c r="F35" s="19">
        <f>SUM(D35)/C35*100</f>
        <v>84.17503854494127</v>
      </c>
    </row>
    <row r="36" spans="1:6" s="37" customFormat="1" ht="15">
      <c r="A36" s="36" t="s">
        <v>43</v>
      </c>
      <c r="B36" s="25">
        <v>87293.4</v>
      </c>
      <c r="C36" s="25">
        <v>36644.343</v>
      </c>
      <c r="D36" s="25">
        <f>32288.251+147.543</f>
        <v>32435.794</v>
      </c>
      <c r="E36" s="20">
        <f t="shared" si="0"/>
        <v>37.15721234365944</v>
      </c>
      <c r="F36" s="20">
        <f t="shared" si="1"/>
        <v>88.51514679905709</v>
      </c>
    </row>
    <row r="37" spans="1:6" s="37" customFormat="1" ht="15">
      <c r="A37" s="38" t="s">
        <v>35</v>
      </c>
      <c r="B37" s="11">
        <v>40460.715</v>
      </c>
      <c r="C37" s="11">
        <v>15699.649</v>
      </c>
      <c r="D37" s="11">
        <v>15359.586</v>
      </c>
      <c r="E37" s="20">
        <f aca="true" t="shared" si="2" ref="E37:E68">SUM(D37)/B37*100</f>
        <v>37.961726578484836</v>
      </c>
      <c r="F37" s="20">
        <f>SUM(D37)/C37*100</f>
        <v>97.83394520476222</v>
      </c>
    </row>
    <row r="38" spans="1:6" s="37" customFormat="1" ht="15">
      <c r="A38" s="38" t="s">
        <v>36</v>
      </c>
      <c r="B38" s="11">
        <v>8901.357</v>
      </c>
      <c r="C38" s="11">
        <v>3484.836</v>
      </c>
      <c r="D38" s="11">
        <v>3406.088</v>
      </c>
      <c r="E38" s="20">
        <f t="shared" si="2"/>
        <v>38.2648173755979</v>
      </c>
      <c r="F38" s="20">
        <f t="shared" si="1"/>
        <v>97.7402666868685</v>
      </c>
    </row>
    <row r="39" spans="1:6" s="37" customFormat="1" ht="30">
      <c r="A39" s="38" t="s">
        <v>39</v>
      </c>
      <c r="B39" s="11">
        <v>6464.382</v>
      </c>
      <c r="C39" s="11">
        <v>3412.096</v>
      </c>
      <c r="D39" s="11">
        <v>2912.133</v>
      </c>
      <c r="E39" s="20">
        <f t="shared" si="2"/>
        <v>45.048900266104326</v>
      </c>
      <c r="F39" s="20">
        <f t="shared" si="1"/>
        <v>85.34733489327381</v>
      </c>
    </row>
    <row r="40" spans="1:6" s="37" customFormat="1" ht="15">
      <c r="A40" s="38" t="s">
        <v>40</v>
      </c>
      <c r="B40" s="11">
        <f>SUM(B36)-B37-B38-B39</f>
        <v>31466.945999999996</v>
      </c>
      <c r="C40" s="11">
        <f>SUM(C36)-C37-C38-C39</f>
        <v>14047.762000000004</v>
      </c>
      <c r="D40" s="11">
        <f>SUM(D36)-D37-D38-D39</f>
        <v>10757.987000000003</v>
      </c>
      <c r="E40" s="20">
        <f t="shared" si="2"/>
        <v>34.1882145156381</v>
      </c>
      <c r="F40" s="20">
        <f t="shared" si="1"/>
        <v>76.58150102486076</v>
      </c>
    </row>
    <row r="41" spans="1:6" s="37" customFormat="1" ht="15">
      <c r="A41" s="36" t="s">
        <v>41</v>
      </c>
      <c r="B41" s="25">
        <v>9568.568</v>
      </c>
      <c r="C41" s="25">
        <v>2367.91</v>
      </c>
      <c r="D41" s="25">
        <v>402.785</v>
      </c>
      <c r="E41" s="20">
        <f t="shared" si="2"/>
        <v>4.2094595554946155</v>
      </c>
      <c r="F41" s="20">
        <f t="shared" si="1"/>
        <v>17.010148189753835</v>
      </c>
    </row>
    <row r="42" spans="1:6" s="35" customFormat="1" ht="14.25">
      <c r="A42" s="34" t="s">
        <v>62</v>
      </c>
      <c r="B42" s="18">
        <f>B43+B48</f>
        <v>54741.354999999996</v>
      </c>
      <c r="C42" s="18">
        <f>C43+C48</f>
        <v>23333.268</v>
      </c>
      <c r="D42" s="18">
        <f>D43+D48</f>
        <v>18931.619</v>
      </c>
      <c r="E42" s="19">
        <f t="shared" si="2"/>
        <v>34.583760303339226</v>
      </c>
      <c r="F42" s="19">
        <f t="shared" si="1"/>
        <v>81.1357371800641</v>
      </c>
    </row>
    <row r="43" spans="1:6" s="37" customFormat="1" ht="15">
      <c r="A43" s="36" t="s">
        <v>43</v>
      </c>
      <c r="B43" s="25">
        <v>51203.062</v>
      </c>
      <c r="C43" s="25">
        <v>21575.12</v>
      </c>
      <c r="D43" s="25">
        <f>18567.767+13.297</f>
        <v>18581.064</v>
      </c>
      <c r="E43" s="20">
        <f t="shared" si="2"/>
        <v>36.288970374467056</v>
      </c>
      <c r="F43" s="20">
        <f t="shared" si="1"/>
        <v>86.12264497254245</v>
      </c>
    </row>
    <row r="44" spans="1:6" s="37" customFormat="1" ht="15">
      <c r="A44" s="38" t="s">
        <v>35</v>
      </c>
      <c r="B44" s="11">
        <v>24685.189</v>
      </c>
      <c r="C44" s="11">
        <v>9462.867</v>
      </c>
      <c r="D44" s="11">
        <v>9160.707</v>
      </c>
      <c r="E44" s="20">
        <f t="shared" si="2"/>
        <v>37.11013515027169</v>
      </c>
      <c r="F44" s="20">
        <f>SUM(D44)/C44*100</f>
        <v>96.80688738413</v>
      </c>
    </row>
    <row r="45" spans="1:6" s="37" customFormat="1" ht="15">
      <c r="A45" s="38" t="s">
        <v>36</v>
      </c>
      <c r="B45" s="11">
        <v>5430.741</v>
      </c>
      <c r="C45" s="11">
        <v>2082.175</v>
      </c>
      <c r="D45" s="11">
        <v>2015.019</v>
      </c>
      <c r="E45" s="20">
        <f t="shared" si="2"/>
        <v>37.10394216921779</v>
      </c>
      <c r="F45" s="20">
        <f t="shared" si="1"/>
        <v>96.77471874362145</v>
      </c>
    </row>
    <row r="46" spans="1:6" s="37" customFormat="1" ht="30">
      <c r="A46" s="38" t="s">
        <v>39</v>
      </c>
      <c r="B46" s="11">
        <v>4194.121</v>
      </c>
      <c r="C46" s="11">
        <v>1845.99</v>
      </c>
      <c r="D46" s="11">
        <v>1636.521</v>
      </c>
      <c r="E46" s="20">
        <f t="shared" si="2"/>
        <v>39.01940358897609</v>
      </c>
      <c r="F46" s="20">
        <f t="shared" si="1"/>
        <v>88.6527554320446</v>
      </c>
    </row>
    <row r="47" spans="1:6" s="37" customFormat="1" ht="15">
      <c r="A47" s="38" t="s">
        <v>40</v>
      </c>
      <c r="B47" s="11">
        <f>SUM(B43)-B44-B45-B46</f>
        <v>16893.011</v>
      </c>
      <c r="C47" s="11">
        <f>SUM(C43)-C44-C45-C46</f>
        <v>8184.087999999998</v>
      </c>
      <c r="D47" s="11">
        <f>SUM(D43)-D44-D45-D46</f>
        <v>5768.816999999998</v>
      </c>
      <c r="E47" s="20">
        <f t="shared" si="2"/>
        <v>34.14913421887903</v>
      </c>
      <c r="F47" s="20">
        <f t="shared" si="1"/>
        <v>70.48820833793576</v>
      </c>
    </row>
    <row r="48" spans="1:6" s="37" customFormat="1" ht="15">
      <c r="A48" s="36" t="s">
        <v>41</v>
      </c>
      <c r="B48" s="25">
        <v>3538.293</v>
      </c>
      <c r="C48" s="25">
        <v>1758.148</v>
      </c>
      <c r="D48" s="25">
        <v>350.555</v>
      </c>
      <c r="E48" s="20">
        <f t="shared" si="2"/>
        <v>9.907461027111095</v>
      </c>
      <c r="F48" s="20">
        <f t="shared" si="1"/>
        <v>19.938878865715516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33607.424999999996</v>
      </c>
      <c r="D49" s="18">
        <f>D50+D55</f>
        <v>29284.826</v>
      </c>
      <c r="E49" s="19">
        <f t="shared" si="2"/>
        <v>32.334624554519856</v>
      </c>
      <c r="F49" s="19">
        <f t="shared" si="1"/>
        <v>87.13796430401915</v>
      </c>
    </row>
    <row r="50" spans="1:6" s="37" customFormat="1" ht="15">
      <c r="A50" s="36" t="s">
        <v>43</v>
      </c>
      <c r="B50" s="25">
        <v>82568.01</v>
      </c>
      <c r="C50" s="25">
        <v>31712.492</v>
      </c>
      <c r="D50" s="25">
        <v>29176.16</v>
      </c>
      <c r="E50" s="20">
        <f t="shared" si="2"/>
        <v>35.33591278268666</v>
      </c>
      <c r="F50" s="20">
        <f t="shared" si="1"/>
        <v>92.00210440731054</v>
      </c>
    </row>
    <row r="51" spans="1:6" s="37" customFormat="1" ht="15">
      <c r="A51" s="38" t="s">
        <v>35</v>
      </c>
      <c r="B51" s="11">
        <v>50916.2</v>
      </c>
      <c r="C51" s="11">
        <v>19355.525</v>
      </c>
      <c r="D51" s="11">
        <v>18938.313</v>
      </c>
      <c r="E51" s="20">
        <f t="shared" si="2"/>
        <v>37.19506365361123</v>
      </c>
      <c r="F51" s="20">
        <f>SUM(D51)/C51*100</f>
        <v>97.84448109777439</v>
      </c>
    </row>
    <row r="52" spans="1:6" s="37" customFormat="1" ht="15">
      <c r="A52" s="38" t="s">
        <v>36</v>
      </c>
      <c r="B52" s="11">
        <v>11270.743</v>
      </c>
      <c r="C52" s="11">
        <v>4286.037</v>
      </c>
      <c r="D52" s="11">
        <v>4163.444</v>
      </c>
      <c r="E52" s="20">
        <f t="shared" si="2"/>
        <v>36.940279802316496</v>
      </c>
      <c r="F52" s="20">
        <f t="shared" si="1"/>
        <v>97.13971204634959</v>
      </c>
    </row>
    <row r="53" spans="1:6" s="37" customFormat="1" ht="30">
      <c r="A53" s="38" t="s">
        <v>39</v>
      </c>
      <c r="B53" s="11">
        <v>4798.274</v>
      </c>
      <c r="C53" s="11">
        <v>2062.457</v>
      </c>
      <c r="D53" s="11">
        <v>2013.164</v>
      </c>
      <c r="E53" s="20">
        <f t="shared" si="2"/>
        <v>41.95600334620323</v>
      </c>
      <c r="F53" s="20">
        <f t="shared" si="1"/>
        <v>97.60998653547686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6008.472999999996</v>
      </c>
      <c r="D54" s="11">
        <f>SUM(D50)-D51-D52-D53</f>
        <v>4061.2390000000014</v>
      </c>
      <c r="E54" s="20">
        <f t="shared" si="2"/>
        <v>26.06233041791676</v>
      </c>
      <c r="F54" s="20">
        <f t="shared" si="1"/>
        <v>67.59186568700574</v>
      </c>
    </row>
    <row r="55" spans="1:6" s="37" customFormat="1" ht="15">
      <c r="A55" s="36" t="s">
        <v>41</v>
      </c>
      <c r="B55" s="25">
        <v>8000</v>
      </c>
      <c r="C55" s="25">
        <v>1894.933</v>
      </c>
      <c r="D55" s="25">
        <v>108.666</v>
      </c>
      <c r="E55" s="20">
        <f t="shared" si="2"/>
        <v>1.358325</v>
      </c>
      <c r="F55" s="20">
        <f t="shared" si="1"/>
        <v>5.734556314128256</v>
      </c>
    </row>
    <row r="56" spans="1:6" s="37" customFormat="1" ht="28.5">
      <c r="A56" s="21" t="s">
        <v>46</v>
      </c>
      <c r="B56" s="22">
        <f>B57+B60</f>
        <v>305835.955</v>
      </c>
      <c r="C56" s="22">
        <f>C57+C60</f>
        <v>75678.103</v>
      </c>
      <c r="D56" s="22">
        <f>D57+D60</f>
        <v>42965.429000000004</v>
      </c>
      <c r="E56" s="19">
        <f t="shared" si="2"/>
        <v>14.04852120804436</v>
      </c>
      <c r="F56" s="19">
        <f t="shared" si="1"/>
        <v>56.77392442038354</v>
      </c>
    </row>
    <row r="57" spans="1:6" s="37" customFormat="1" ht="15">
      <c r="A57" s="36" t="s">
        <v>43</v>
      </c>
      <c r="B57" s="25">
        <v>179266.277</v>
      </c>
      <c r="C57" s="25">
        <v>58189.817</v>
      </c>
      <c r="D57" s="25">
        <f>39047.637+612.61</f>
        <v>39660.247</v>
      </c>
      <c r="E57" s="20">
        <f t="shared" si="2"/>
        <v>22.12365184557272</v>
      </c>
      <c r="F57" s="20">
        <f t="shared" si="1"/>
        <v>68.15667937226887</v>
      </c>
    </row>
    <row r="58" spans="1:6" s="37" customFormat="1" ht="30">
      <c r="A58" s="38" t="s">
        <v>39</v>
      </c>
      <c r="B58" s="11">
        <v>20033.7</v>
      </c>
      <c r="C58" s="11">
        <v>8623.183</v>
      </c>
      <c r="D58" s="11">
        <v>8508.551</v>
      </c>
      <c r="E58" s="20">
        <f t="shared" si="2"/>
        <v>42.47119104309239</v>
      </c>
      <c r="F58" s="20">
        <f>SUM(D58)/C58*100</f>
        <v>98.67065328429187</v>
      </c>
    </row>
    <row r="59" spans="1:6" s="37" customFormat="1" ht="15">
      <c r="A59" s="38" t="s">
        <v>40</v>
      </c>
      <c r="B59" s="11">
        <f>SUM(B57)-B58</f>
        <v>159232.577</v>
      </c>
      <c r="C59" s="11">
        <f>SUM(C57)-C58</f>
        <v>49566.634000000005</v>
      </c>
      <c r="D59" s="11">
        <f>SUM(D57)-D58</f>
        <v>31151.696000000004</v>
      </c>
      <c r="E59" s="20">
        <f t="shared" si="2"/>
        <v>19.563644944338247</v>
      </c>
      <c r="F59" s="20">
        <f t="shared" si="1"/>
        <v>62.848116739175794</v>
      </c>
    </row>
    <row r="60" spans="1:6" s="37" customFormat="1" ht="15">
      <c r="A60" s="36" t="s">
        <v>41</v>
      </c>
      <c r="B60" s="25">
        <f>2465+124104.678</f>
        <v>126569.678</v>
      </c>
      <c r="C60" s="25">
        <v>17488.286</v>
      </c>
      <c r="D60" s="25">
        <v>3305.182</v>
      </c>
      <c r="E60" s="20">
        <f t="shared" si="2"/>
        <v>2.611353724072838</v>
      </c>
      <c r="F60" s="20">
        <f t="shared" si="1"/>
        <v>18.899405007443267</v>
      </c>
    </row>
    <row r="61" spans="1:6" s="37" customFormat="1" ht="15">
      <c r="A61" s="21" t="s">
        <v>47</v>
      </c>
      <c r="B61" s="22">
        <f>SUM(B62)</f>
        <v>98566.859</v>
      </c>
      <c r="C61" s="22">
        <f>SUM(C62)</f>
        <v>14666.272</v>
      </c>
      <c r="D61" s="22">
        <f>SUM(D62)</f>
        <v>1218.968</v>
      </c>
      <c r="E61" s="20">
        <f t="shared" si="2"/>
        <v>1.2366915334088104</v>
      </c>
      <c r="F61" s="20">
        <f t="shared" si="1"/>
        <v>8.311369105932306</v>
      </c>
    </row>
    <row r="62" spans="1:6" s="37" customFormat="1" ht="15">
      <c r="A62" s="36" t="s">
        <v>41</v>
      </c>
      <c r="B62" s="25">
        <v>98566.859</v>
      </c>
      <c r="C62" s="25">
        <v>14666.272</v>
      </c>
      <c r="D62" s="25">
        <v>1218.968</v>
      </c>
      <c r="E62" s="20">
        <f t="shared" si="2"/>
        <v>1.2366915334088104</v>
      </c>
      <c r="F62" s="20">
        <f t="shared" si="1"/>
        <v>8.311369105932306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48703.555</v>
      </c>
      <c r="D63" s="22">
        <f>SUM(D64:D65)</f>
        <v>32038.842</v>
      </c>
      <c r="E63" s="19">
        <f t="shared" si="2"/>
        <v>16.605535803663646</v>
      </c>
      <c r="F63" s="19">
        <f t="shared" si="1"/>
        <v>65.78337454011314</v>
      </c>
    </row>
    <row r="64" spans="1:6" s="37" customFormat="1" ht="15">
      <c r="A64" s="36" t="s">
        <v>40</v>
      </c>
      <c r="B64" s="25">
        <v>82070.117</v>
      </c>
      <c r="C64" s="25">
        <v>35933.656</v>
      </c>
      <c r="D64" s="25">
        <v>28464.235</v>
      </c>
      <c r="E64" s="20">
        <f t="shared" si="2"/>
        <v>34.682824931271874</v>
      </c>
      <c r="F64" s="20">
        <f t="shared" si="1"/>
        <v>79.21330075626037</v>
      </c>
    </row>
    <row r="65" spans="1:6" s="37" customFormat="1" ht="15">
      <c r="A65" s="36" t="s">
        <v>41</v>
      </c>
      <c r="B65" s="25">
        <v>110870.613</v>
      </c>
      <c r="C65" s="25">
        <v>12769.899</v>
      </c>
      <c r="D65" s="25">
        <v>3574.607</v>
      </c>
      <c r="E65" s="20">
        <f t="shared" si="2"/>
        <v>3.2241248634568294</v>
      </c>
      <c r="F65" s="20">
        <f t="shared" si="1"/>
        <v>27.992445359199785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300</v>
      </c>
      <c r="D66" s="22">
        <f>SUM(D67:D67)</f>
        <v>300</v>
      </c>
      <c r="E66" s="19">
        <f t="shared" si="2"/>
        <v>4.3478260869565215</v>
      </c>
      <c r="F66" s="19">
        <f t="shared" si="1"/>
        <v>100</v>
      </c>
    </row>
    <row r="67" spans="1:6" s="37" customFormat="1" ht="15">
      <c r="A67" s="36" t="s">
        <v>41</v>
      </c>
      <c r="B67" s="25">
        <v>6900</v>
      </c>
      <c r="C67" s="25">
        <v>300</v>
      </c>
      <c r="D67" s="25">
        <v>300</v>
      </c>
      <c r="E67" s="20">
        <f t="shared" si="2"/>
        <v>4.3478260869565215</v>
      </c>
      <c r="F67" s="20">
        <f t="shared" si="1"/>
        <v>100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3407.642</v>
      </c>
      <c r="D68" s="18">
        <f>SUM(D69)+D72</f>
        <v>2427.039</v>
      </c>
      <c r="E68" s="19">
        <f t="shared" si="2"/>
        <v>25.478049548603828</v>
      </c>
      <c r="F68" s="19">
        <f t="shared" si="1"/>
        <v>71.22341490097845</v>
      </c>
    </row>
    <row r="69" spans="1:6" s="37" customFormat="1" ht="15">
      <c r="A69" s="36" t="s">
        <v>43</v>
      </c>
      <c r="B69" s="25">
        <v>8800.034</v>
      </c>
      <c r="C69" s="25">
        <v>3407.642</v>
      </c>
      <c r="D69" s="25">
        <v>2427.039</v>
      </c>
      <c r="E69" s="20">
        <f aca="true" t="shared" si="3" ref="E69:E90">SUM(D69)/B69*100</f>
        <v>27.57988207772834</v>
      </c>
      <c r="F69" s="20">
        <f t="shared" si="1"/>
        <v>71.22341490097845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3396.502</v>
      </c>
      <c r="D71" s="11">
        <f>SUM(D69)-D70</f>
        <v>2425.6420000000003</v>
      </c>
      <c r="E71" s="19">
        <f t="shared" si="3"/>
        <v>27.610932993423624</v>
      </c>
      <c r="F71" s="19">
        <f t="shared" si="1"/>
        <v>71.41588610870832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2470</v>
      </c>
      <c r="C73" s="18">
        <v>420</v>
      </c>
      <c r="D73" s="18"/>
      <c r="E73" s="20">
        <f t="shared" si="3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15753</v>
      </c>
      <c r="D74" s="18">
        <v>14702.8</v>
      </c>
      <c r="E74" s="20">
        <f t="shared" si="3"/>
        <v>38.889506065078585</v>
      </c>
      <c r="F74" s="20">
        <f aca="true" t="shared" si="4" ref="F74:F90">SUM(D74)/C74*100</f>
        <v>93.33333333333333</v>
      </c>
    </row>
    <row r="75" spans="1:6" s="35" customFormat="1" ht="15">
      <c r="A75" s="34" t="s">
        <v>53</v>
      </c>
      <c r="B75" s="18">
        <f>SUM(B76)+B80</f>
        <v>16083.289</v>
      </c>
      <c r="C75" s="18">
        <f>SUM(C76)+C80</f>
        <v>10187.077000000001</v>
      </c>
      <c r="D75" s="18">
        <f>SUM(D76)+D80</f>
        <v>766.378</v>
      </c>
      <c r="E75" s="20">
        <f t="shared" si="3"/>
        <v>4.765057694355924</v>
      </c>
      <c r="F75" s="20">
        <f t="shared" si="4"/>
        <v>7.5230412021034105</v>
      </c>
    </row>
    <row r="76" spans="1:6" s="35" customFormat="1" ht="15">
      <c r="A76" s="36" t="s">
        <v>43</v>
      </c>
      <c r="B76" s="25">
        <f>11714.289-51</f>
        <v>11663.289</v>
      </c>
      <c r="C76" s="25">
        <f>134+85+195.337+7948.422+32.019-636.201</f>
        <v>7758.577</v>
      </c>
      <c r="D76" s="25">
        <f>218.769+36+53.875+653.87-572.473+15.001+15.946+29.534+90.001+103.336+122.519</f>
        <v>766.378</v>
      </c>
      <c r="E76" s="19">
        <f t="shared" si="3"/>
        <v>6.570856642581694</v>
      </c>
      <c r="F76" s="20">
        <f t="shared" si="4"/>
        <v>9.877816511971202</v>
      </c>
    </row>
    <row r="77" spans="1:6" s="37" customFormat="1" ht="15">
      <c r="A77" s="38" t="s">
        <v>35</v>
      </c>
      <c r="B77" s="11"/>
      <c r="C77" s="11"/>
      <c r="D77" s="11"/>
      <c r="E77" s="19" t="e">
        <f t="shared" si="3"/>
        <v>#DIV/0!</v>
      </c>
      <c r="F77" s="19" t="e">
        <f t="shared" si="4"/>
        <v>#DIV/0!</v>
      </c>
    </row>
    <row r="78" spans="1:6" s="37" customFormat="1" ht="15">
      <c r="A78" s="38" t="s">
        <v>36</v>
      </c>
      <c r="B78" s="11"/>
      <c r="C78" s="11"/>
      <c r="D78" s="11"/>
      <c r="E78" s="19" t="e">
        <f t="shared" si="3"/>
        <v>#DIV/0!</v>
      </c>
      <c r="F78" s="19" t="e">
        <f t="shared" si="4"/>
        <v>#DIV/0!</v>
      </c>
    </row>
    <row r="79" spans="1:6" s="37" customFormat="1" ht="15">
      <c r="A79" s="38" t="s">
        <v>40</v>
      </c>
      <c r="B79" s="11">
        <f>SUM(B76)-B77-B78</f>
        <v>11663.289</v>
      </c>
      <c r="C79" s="11">
        <f>SUM(C76)-C77-C78</f>
        <v>7758.577</v>
      </c>
      <c r="D79" s="11">
        <f>SUM(D76)-D77-D78</f>
        <v>766.378</v>
      </c>
      <c r="E79" s="20">
        <f t="shared" si="3"/>
        <v>6.570856642581694</v>
      </c>
      <c r="F79" s="20">
        <f>SUM(D79)/C79*100</f>
        <v>9.877816511971202</v>
      </c>
    </row>
    <row r="80" spans="1:6" s="37" customFormat="1" ht="15">
      <c r="A80" s="36" t="s">
        <v>41</v>
      </c>
      <c r="B80" s="25">
        <f>1120+3300</f>
        <v>4420</v>
      </c>
      <c r="C80" s="25">
        <f>2278.5+150</f>
        <v>2428.5</v>
      </c>
      <c r="D80" s="25"/>
      <c r="E80" s="20">
        <f t="shared" si="3"/>
        <v>0</v>
      </c>
      <c r="F80" s="20">
        <f t="shared" si="4"/>
        <v>0</v>
      </c>
    </row>
    <row r="81" spans="1:6" s="37" customFormat="1" ht="40.5">
      <c r="A81" s="42" t="s">
        <v>54</v>
      </c>
      <c r="B81" s="18">
        <f>15000+775.5-705.5</f>
        <v>15070</v>
      </c>
      <c r="C81" s="18">
        <f>12000+22.5</f>
        <v>12022.5</v>
      </c>
      <c r="D81" s="18">
        <v>8000</v>
      </c>
      <c r="E81" s="20">
        <f t="shared" si="3"/>
        <v>53.085600530856006</v>
      </c>
      <c r="F81" s="20">
        <f t="shared" si="4"/>
        <v>66.54190060303597</v>
      </c>
    </row>
    <row r="82" spans="1:11" s="46" customFormat="1" ht="15.75">
      <c r="A82" s="43" t="s">
        <v>55</v>
      </c>
      <c r="B82" s="28">
        <f>B5+B14+B23+B35+B42+B49+B56+B61+B63+B66+B68+B73+B74+B75+B81</f>
        <v>2727923.162</v>
      </c>
      <c r="C82" s="28">
        <f>C5+C14+C23+C35+C42+C49+C56+C61+C63+C66+C68+C73+C74+C75+C81</f>
        <v>1079117.992</v>
      </c>
      <c r="D82" s="28">
        <f>D5+D14+D23+D35+D42+D49+D56+D61+D63+D66+D68+D73+D74+D75+D81</f>
        <v>916796.3189999999</v>
      </c>
      <c r="E82" s="20">
        <f t="shared" si="3"/>
        <v>33.607849802039254</v>
      </c>
      <c r="F82" s="20">
        <f t="shared" si="4"/>
        <v>84.95793099518629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2286234.51</v>
      </c>
      <c r="C83" s="28">
        <f>C6+C15+C24+C36+C43+C50+C57+C64+C69+C76+C74</f>
        <v>999516.621</v>
      </c>
      <c r="D83" s="28">
        <f>D6+D15+D24+D36+D43+D50+D57+D64+D69+D76+D74</f>
        <v>894454.7930000001</v>
      </c>
      <c r="E83" s="20">
        <f t="shared" si="3"/>
        <v>39.12349276015434</v>
      </c>
      <c r="F83" s="20">
        <f t="shared" si="4"/>
        <v>89.48873627585229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754676.7779999999</v>
      </c>
      <c r="C84" s="22">
        <f t="shared" si="5"/>
        <v>306759.378</v>
      </c>
      <c r="D84" s="22">
        <f t="shared" si="5"/>
        <v>296405.38600000006</v>
      </c>
      <c r="E84" s="19">
        <f t="shared" si="3"/>
        <v>39.27580583379234</v>
      </c>
      <c r="F84" s="19">
        <f t="shared" si="4"/>
        <v>96.62471867445241</v>
      </c>
    </row>
    <row r="85" spans="1:6" ht="15">
      <c r="A85" s="47" t="s">
        <v>36</v>
      </c>
      <c r="B85" s="22">
        <f t="shared" si="5"/>
        <v>166066.153</v>
      </c>
      <c r="C85" s="22">
        <f t="shared" si="5"/>
        <v>68112.97</v>
      </c>
      <c r="D85" s="22">
        <f t="shared" si="5"/>
        <v>65448.61000000001</v>
      </c>
      <c r="E85" s="19">
        <f t="shared" si="3"/>
        <v>39.411167668826536</v>
      </c>
      <c r="F85" s="19">
        <f t="shared" si="4"/>
        <v>96.08832209195988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80207.352</v>
      </c>
      <c r="D86" s="22">
        <f>D70+D11+D20+D29+D39+D46+D53+D58</f>
        <v>73047.31</v>
      </c>
      <c r="E86" s="19">
        <f t="shared" si="3"/>
        <v>44.089155188206284</v>
      </c>
      <c r="F86" s="19">
        <f>SUM(D86)/C86*100</f>
        <v>91.07308517054646</v>
      </c>
    </row>
    <row r="87" spans="1:6" ht="15">
      <c r="A87" s="47" t="s">
        <v>40</v>
      </c>
      <c r="B87" s="22">
        <f>B83-B84-B85-B86</f>
        <v>1199810.677</v>
      </c>
      <c r="C87" s="22">
        <f>C83-C84-C85-C86</f>
        <v>544436.9210000001</v>
      </c>
      <c r="D87" s="22">
        <f>D83-D84-D85-D86</f>
        <v>459553.487</v>
      </c>
      <c r="E87" s="19">
        <f t="shared" si="3"/>
        <v>38.30216681760702</v>
      </c>
      <c r="F87" s="19">
        <f t="shared" si="4"/>
        <v>84.40894973763177</v>
      </c>
    </row>
    <row r="88" spans="1:6" ht="15">
      <c r="A88" s="34" t="s">
        <v>41</v>
      </c>
      <c r="B88" s="18">
        <f>B13+B22+B41+B34+B55+B60+B62+B65+B67+B72+B80+B48</f>
        <v>424148.652</v>
      </c>
      <c r="C88" s="18">
        <f>C13+C22+C41+C34+C55+C60+C62+C65+C67+C72+C80+C48</f>
        <v>67158.87099999998</v>
      </c>
      <c r="D88" s="18">
        <f>D13+D22+D41+D34+D55+D60+D62+D65+D67+D72+D80+D48</f>
        <v>14341.526000000002</v>
      </c>
      <c r="E88" s="19">
        <f t="shared" si="3"/>
        <v>3.3812499302720878</v>
      </c>
      <c r="F88" s="19">
        <f t="shared" si="4"/>
        <v>21.3546264051997</v>
      </c>
    </row>
    <row r="89" spans="1:6" ht="15">
      <c r="A89" s="34" t="s">
        <v>57</v>
      </c>
      <c r="B89" s="18">
        <f>SUM(B81)</f>
        <v>15070</v>
      </c>
      <c r="C89" s="18">
        <f>SUM(C81)</f>
        <v>12022.5</v>
      </c>
      <c r="D89" s="18">
        <f>SUM(D81)</f>
        <v>8000</v>
      </c>
      <c r="E89" s="19">
        <f t="shared" si="3"/>
        <v>53.085600530856006</v>
      </c>
      <c r="F89" s="19">
        <f t="shared" si="4"/>
        <v>66.54190060303597</v>
      </c>
    </row>
    <row r="90" spans="1:6" ht="28.5">
      <c r="A90" s="34" t="s">
        <v>58</v>
      </c>
      <c r="B90" s="18">
        <f>SUM(B73)</f>
        <v>2470</v>
      </c>
      <c r="C90" s="18">
        <f>SUM(C73)</f>
        <v>420</v>
      </c>
      <c r="D90" s="18"/>
      <c r="E90" s="19">
        <f t="shared" si="3"/>
        <v>0</v>
      </c>
      <c r="F90" s="19">
        <f t="shared" si="4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2016-05-04T13:10:45Z</cp:lastPrinted>
  <dcterms:created xsi:type="dcterms:W3CDTF">2015-04-07T07:35:57Z</dcterms:created>
  <dcterms:modified xsi:type="dcterms:W3CDTF">2016-06-01T06:12:36Z</dcterms:modified>
  <cp:category/>
  <cp:version/>
  <cp:contentType/>
  <cp:contentStatus/>
</cp:coreProperties>
</file>