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<sst xmlns="http://schemas.openxmlformats.org/spreadsheetml/2006/main" count="184" uniqueCount="75">
  <si>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</si>
  <si>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</si>
  <si>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</si>
  <si>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</si>
  <si>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</si>
  <si>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</si>
  <si>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</si>
  <si>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</si>
  <si>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</si>
  <si>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</si>
  <si>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</si>
  <si>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</si>
  <si>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</si>
  <si>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</si>
  <si>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</si>
  <si>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</si>
  <si>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</si>
  <si>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</si>
  <si>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</si>
  <si>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</si>
  <si>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</si>
  <si>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</si>
  <si>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</si>
  <si>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</si>
  <si>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</si>
  <si>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</si>
  <si>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</si>
  <si>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</si>
  <si>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</si>
  <si>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</si>
  <si>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</si>
  <si>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</si>
  <si>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</si>
  <si>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</si>
  <si>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</si>
  <si>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</si>
  <si>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</si>
  <si>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</si>
  <si>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</si>
  <si>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</si>
  <si>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</si>
  <si>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</si>
  <si>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</si>
  <si>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</si>
  <si>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</si>
  <si>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</si>
  <si>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</si>
  <si>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</si>
  <si>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</si>
  <si>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</si>
  <si>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</si>
  <si>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</si>
  <si>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</si>
  <si>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</si>
  <si>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</si>
  <si>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</si>
  <si>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</si>
  <si>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</si>
  <si>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</si>
  <si>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</si>
  <si>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</si>
  <si>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</si>
  <si>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</si>
  <si>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</si>
  <si>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</si>
  <si>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</si>
  <si>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</si>
  <si>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</si>
  <si>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</si>
  <si>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січень-листопад,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</si>
  <si>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</si>
  <si>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</si>
  <si>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январь-ноябрь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</si>
  <si>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25 листопада,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</si>
  <si>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25 ноября,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</si>
</sst>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0" sqref="B6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70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69</v>
      </c>
      <c r="D3" s="77" t="s">
        <v>73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783706.2390000001</v>
      </c>
      <c r="C5" s="18">
        <f>C6+C13</f>
        <v>719834.159</v>
      </c>
      <c r="D5" s="18">
        <f>D6+D13</f>
        <v>649381.369</v>
      </c>
      <c r="E5" s="19">
        <f aca="true" t="shared" si="0" ref="E5:E36">SUM(D5)/B5*100</f>
        <v>82.86030360414163</v>
      </c>
      <c r="F5" s="19">
        <f aca="true" t="shared" si="1" ref="F5:F36">SUM(D5)/C5*100</f>
        <v>90.21263590798834</v>
      </c>
    </row>
    <row r="6" spans="1:6" s="14" customFormat="1" ht="16.5" customHeight="1">
      <c r="A6" s="30" t="s">
        <v>32</v>
      </c>
      <c r="B6" s="25">
        <v>714827.363</v>
      </c>
      <c r="C6" s="25">
        <v>654855.377</v>
      </c>
      <c r="D6" s="68">
        <f>606345.734+335.342</f>
        <v>606681.076</v>
      </c>
      <c r="E6" s="20">
        <f t="shared" si="0"/>
        <v>84.87099227061906</v>
      </c>
      <c r="F6" s="20">
        <f t="shared" si="1"/>
        <v>92.64352058607285</v>
      </c>
    </row>
    <row r="7" spans="1:6" s="3" customFormat="1" ht="14.25" customHeight="1">
      <c r="A7" s="12" t="s">
        <v>1</v>
      </c>
      <c r="B7" s="11">
        <v>417791.703</v>
      </c>
      <c r="C7" s="11">
        <v>379709.709</v>
      </c>
      <c r="D7" s="11">
        <v>367364.879</v>
      </c>
      <c r="E7" s="20">
        <f t="shared" si="0"/>
        <v>87.93015188240825</v>
      </c>
      <c r="F7" s="20">
        <f t="shared" si="1"/>
        <v>96.74887691639195</v>
      </c>
    </row>
    <row r="8" spans="1:6" s="3" customFormat="1" ht="15">
      <c r="A8" s="12" t="s">
        <v>27</v>
      </c>
      <c r="B8" s="11">
        <v>93056.789</v>
      </c>
      <c r="C8" s="11">
        <v>84692.866</v>
      </c>
      <c r="D8" s="11">
        <v>81607.801</v>
      </c>
      <c r="E8" s="20">
        <f t="shared" si="0"/>
        <v>87.69677298880364</v>
      </c>
      <c r="F8" s="20">
        <f t="shared" si="1"/>
        <v>96.35734962611846</v>
      </c>
    </row>
    <row r="9" spans="1:6" s="3" customFormat="1" ht="15">
      <c r="A9" s="12" t="s">
        <v>4</v>
      </c>
      <c r="B9" s="11">
        <v>173.484</v>
      </c>
      <c r="C9" s="11">
        <v>173.183</v>
      </c>
      <c r="D9" s="11">
        <v>167.398</v>
      </c>
      <c r="E9" s="20">
        <f t="shared" si="0"/>
        <v>96.49189550621382</v>
      </c>
      <c r="F9" s="20">
        <f t="shared" si="1"/>
        <v>96.65960284785459</v>
      </c>
    </row>
    <row r="10" spans="1:6" s="3" customFormat="1" ht="15">
      <c r="A10" s="12" t="s">
        <v>5</v>
      </c>
      <c r="B10" s="11">
        <v>45814.889</v>
      </c>
      <c r="C10" s="11">
        <v>39853</v>
      </c>
      <c r="D10" s="11">
        <f>36062.75+18.028</f>
        <v>36080.778</v>
      </c>
      <c r="E10" s="20">
        <f t="shared" si="0"/>
        <v>78.7533895367508</v>
      </c>
      <c r="F10" s="20">
        <f t="shared" si="1"/>
        <v>90.53465987504077</v>
      </c>
    </row>
    <row r="11" spans="1:6" s="3" customFormat="1" ht="15">
      <c r="A11" s="12" t="s">
        <v>29</v>
      </c>
      <c r="B11" s="11">
        <v>78764.607</v>
      </c>
      <c r="C11" s="11">
        <v>74000.551</v>
      </c>
      <c r="D11" s="11">
        <v>58667.556</v>
      </c>
      <c r="E11" s="20">
        <f t="shared" si="0"/>
        <v>74.48466796768248</v>
      </c>
      <c r="F11" s="20">
        <f t="shared" si="1"/>
        <v>79.27989076729982</v>
      </c>
    </row>
    <row r="12" spans="1:6" s="3" customFormat="1" ht="15">
      <c r="A12" s="12" t="s">
        <v>13</v>
      </c>
      <c r="B12" s="11">
        <f>SUM(B6)-B7-B8-B9-B10-B11</f>
        <v>79225.89100000005</v>
      </c>
      <c r="C12" s="11">
        <f>SUM(C6)-C7-C8-C9-C10-C11</f>
        <v>76426.06800000003</v>
      </c>
      <c r="D12" s="11">
        <f>SUM(D6)-D7-D8-D9-D10-D11</f>
        <v>62792.664000000004</v>
      </c>
      <c r="E12" s="20">
        <f t="shared" si="0"/>
        <v>79.2577567855942</v>
      </c>
      <c r="F12" s="20">
        <f t="shared" si="1"/>
        <v>82.16131699984876</v>
      </c>
    </row>
    <row r="13" spans="1:6" s="3" customFormat="1" ht="15">
      <c r="A13" s="30" t="s">
        <v>14</v>
      </c>
      <c r="B13" s="25">
        <v>68878.876</v>
      </c>
      <c r="C13" s="25">
        <v>64978.782</v>
      </c>
      <c r="D13" s="25">
        <f>42048.167+652.126</f>
        <v>42700.293</v>
      </c>
      <c r="E13" s="20">
        <f t="shared" si="0"/>
        <v>61.993306917493825</v>
      </c>
      <c r="F13" s="20">
        <f t="shared" si="1"/>
        <v>65.71420960152807</v>
      </c>
    </row>
    <row r="14" spans="1:6" s="2" customFormat="1" ht="14.25">
      <c r="A14" s="17" t="s">
        <v>6</v>
      </c>
      <c r="B14" s="18">
        <f>B15+B22</f>
        <v>410485.726</v>
      </c>
      <c r="C14" s="18">
        <f>C15+C22</f>
        <v>376471.896</v>
      </c>
      <c r="D14" s="18">
        <f>D15+D22</f>
        <v>356508.48500000004</v>
      </c>
      <c r="E14" s="19">
        <f t="shared" si="0"/>
        <v>86.85039757021904</v>
      </c>
      <c r="F14" s="19">
        <f t="shared" si="1"/>
        <v>94.69723737359669</v>
      </c>
    </row>
    <row r="15" spans="1:6" s="14" customFormat="1" ht="15">
      <c r="A15" s="30" t="s">
        <v>31</v>
      </c>
      <c r="B15" s="25">
        <f>25271+357452.156</f>
        <v>382723.156</v>
      </c>
      <c r="C15" s="25">
        <f>325547.626+23161.7</f>
        <v>348709.326</v>
      </c>
      <c r="D15" s="25">
        <f>306467.949+1145.272+23161.7</f>
        <v>330774.92100000003</v>
      </c>
      <c r="E15" s="20">
        <f t="shared" si="0"/>
        <v>86.42668096100253</v>
      </c>
      <c r="F15" s="20">
        <f t="shared" si="1"/>
        <v>94.85691845247638</v>
      </c>
    </row>
    <row r="16" spans="1:6" s="3" customFormat="1" ht="15">
      <c r="A16" s="12" t="s">
        <v>1</v>
      </c>
      <c r="B16" s="11">
        <v>222455.962</v>
      </c>
      <c r="C16" s="11">
        <v>202386.436</v>
      </c>
      <c r="D16" s="11">
        <v>197627.958</v>
      </c>
      <c r="E16" s="20">
        <f t="shared" si="0"/>
        <v>88.83913751882272</v>
      </c>
      <c r="F16" s="20">
        <f t="shared" si="1"/>
        <v>97.64881575364073</v>
      </c>
    </row>
    <row r="17" spans="1:6" s="3" customFormat="1" ht="15">
      <c r="A17" s="12" t="s">
        <v>27</v>
      </c>
      <c r="B17" s="11">
        <v>48683.427</v>
      </c>
      <c r="C17" s="11">
        <v>44285.432</v>
      </c>
      <c r="D17" s="11">
        <v>42853.469</v>
      </c>
      <c r="E17" s="20">
        <f t="shared" si="0"/>
        <v>88.0247584049496</v>
      </c>
      <c r="F17" s="20">
        <f t="shared" si="1"/>
        <v>96.76651455042823</v>
      </c>
    </row>
    <row r="18" spans="1:6" s="3" customFormat="1" ht="15">
      <c r="A18" s="12" t="s">
        <v>4</v>
      </c>
      <c r="B18" s="11">
        <v>20731.436</v>
      </c>
      <c r="C18" s="11">
        <v>18718.747</v>
      </c>
      <c r="D18" s="11">
        <f>16718.236+133.785</f>
        <v>16852.021</v>
      </c>
      <c r="E18" s="20">
        <f t="shared" si="0"/>
        <v>81.28728275262745</v>
      </c>
      <c r="F18" s="20">
        <f t="shared" si="1"/>
        <v>90.02750558036819</v>
      </c>
    </row>
    <row r="19" spans="1:6" s="3" customFormat="1" ht="15">
      <c r="A19" s="12" t="s">
        <v>5</v>
      </c>
      <c r="B19" s="11">
        <v>6790.729</v>
      </c>
      <c r="C19" s="11">
        <v>6361.911</v>
      </c>
      <c r="D19" s="11">
        <f>6037.946+70.947</f>
        <v>6108.893</v>
      </c>
      <c r="E19" s="20">
        <f t="shared" si="0"/>
        <v>89.95931070139892</v>
      </c>
      <c r="F19" s="20">
        <f t="shared" si="1"/>
        <v>96.0229245583599</v>
      </c>
    </row>
    <row r="20" spans="1:6" s="3" customFormat="1" ht="15">
      <c r="A20" s="12" t="s">
        <v>29</v>
      </c>
      <c r="B20" s="11">
        <v>31917.376</v>
      </c>
      <c r="C20" s="11">
        <v>29207.189</v>
      </c>
      <c r="D20" s="11">
        <f>22720.517+591.105</f>
        <v>23311.622</v>
      </c>
      <c r="E20" s="20">
        <f t="shared" si="0"/>
        <v>73.03740132020877</v>
      </c>
      <c r="F20" s="20">
        <f t="shared" si="1"/>
        <v>79.81467165498192</v>
      </c>
    </row>
    <row r="21" spans="1:6" s="3" customFormat="1" ht="15">
      <c r="A21" s="51" t="s">
        <v>13</v>
      </c>
      <c r="B21" s="11">
        <f>SUM(B15)-B16-B17-B18-B19-B20</f>
        <v>52144.22600000001</v>
      </c>
      <c r="C21" s="11">
        <f>SUM(C15)-C16-C17-C18-C19-C20</f>
        <v>47749.61100000002</v>
      </c>
      <c r="D21" s="11">
        <f>SUM(D15)-D16-D17-D18-D19-D20</f>
        <v>44020.95800000003</v>
      </c>
      <c r="E21" s="20">
        <f t="shared" si="0"/>
        <v>84.42153882963</v>
      </c>
      <c r="F21" s="20">
        <f t="shared" si="1"/>
        <v>92.19123900297326</v>
      </c>
    </row>
    <row r="22" spans="1:6" s="3" customFormat="1" ht="15">
      <c r="A22" s="52" t="s">
        <v>14</v>
      </c>
      <c r="B22" s="25">
        <v>27762.57</v>
      </c>
      <c r="C22" s="25">
        <v>27762.57</v>
      </c>
      <c r="D22" s="25">
        <f>25630.904+102.66</f>
        <v>25733.564</v>
      </c>
      <c r="E22" s="20">
        <f t="shared" si="0"/>
        <v>92.69157718467707</v>
      </c>
      <c r="F22" s="20">
        <f t="shared" si="1"/>
        <v>92.69157718467707</v>
      </c>
    </row>
    <row r="23" spans="1:6" s="2" customFormat="1" ht="28.5">
      <c r="A23" s="17" t="s">
        <v>26</v>
      </c>
      <c r="B23" s="18">
        <f>B24+B34</f>
        <v>702877.366</v>
      </c>
      <c r="C23" s="18">
        <f>C24+C34</f>
        <v>690581.568</v>
      </c>
      <c r="D23" s="18">
        <f>D24+D34</f>
        <v>683323.965</v>
      </c>
      <c r="E23" s="19">
        <f t="shared" si="0"/>
        <v>97.21809209602574</v>
      </c>
      <c r="F23" s="19">
        <f t="shared" si="1"/>
        <v>98.94905926594322</v>
      </c>
    </row>
    <row r="24" spans="1:6" s="14" customFormat="1" ht="15">
      <c r="A24" s="30" t="s">
        <v>31</v>
      </c>
      <c r="B24" s="25">
        <v>696401.564</v>
      </c>
      <c r="C24" s="25">
        <v>684105.766</v>
      </c>
      <c r="D24" s="25">
        <f>679655.061+26.429</f>
        <v>679681.49</v>
      </c>
      <c r="E24" s="20">
        <f t="shared" si="0"/>
        <v>97.59907575394244</v>
      </c>
      <c r="F24" s="20">
        <f t="shared" si="1"/>
        <v>99.35327602545014</v>
      </c>
    </row>
    <row r="25" spans="1:6" s="3" customFormat="1" ht="15">
      <c r="A25" s="12" t="s">
        <v>1</v>
      </c>
      <c r="B25" s="11">
        <v>15453.313</v>
      </c>
      <c r="C25" s="11">
        <v>14044.53</v>
      </c>
      <c r="D25" s="11">
        <v>13563.545</v>
      </c>
      <c r="E25" s="20">
        <f t="shared" si="0"/>
        <v>87.771114194089</v>
      </c>
      <c r="F25" s="20">
        <f t="shared" si="1"/>
        <v>96.57528589422358</v>
      </c>
    </row>
    <row r="26" spans="1:6" s="3" customFormat="1" ht="15">
      <c r="A26" s="12" t="s">
        <v>27</v>
      </c>
      <c r="B26" s="11">
        <v>3369.614</v>
      </c>
      <c r="C26" s="11">
        <v>3058.696</v>
      </c>
      <c r="D26" s="11">
        <v>2950.142</v>
      </c>
      <c r="E26" s="20">
        <f t="shared" si="0"/>
        <v>87.55133377294847</v>
      </c>
      <c r="F26" s="20">
        <f t="shared" si="1"/>
        <v>96.45097126357113</v>
      </c>
    </row>
    <row r="27" spans="1:6" s="3" customFormat="1" ht="15">
      <c r="A27" s="12" t="s">
        <v>4</v>
      </c>
      <c r="B27" s="11">
        <v>73.6</v>
      </c>
      <c r="C27" s="11">
        <v>71.9</v>
      </c>
      <c r="D27" s="11">
        <v>70</v>
      </c>
      <c r="E27" s="20">
        <f t="shared" si="0"/>
        <v>95.10869565217392</v>
      </c>
      <c r="F27" s="20">
        <f t="shared" si="1"/>
        <v>97.35744089012516</v>
      </c>
    </row>
    <row r="28" spans="1:6" s="3" customFormat="1" ht="15">
      <c r="A28" s="12" t="s">
        <v>5</v>
      </c>
      <c r="B28" s="11">
        <v>302.527</v>
      </c>
      <c r="C28" s="11">
        <v>284.637</v>
      </c>
      <c r="D28" s="11">
        <f>283.156+0.882</f>
        <v>284.038</v>
      </c>
      <c r="E28" s="20">
        <f t="shared" si="0"/>
        <v>93.8884793753946</v>
      </c>
      <c r="F28" s="20">
        <f t="shared" si="1"/>
        <v>99.78955652286949</v>
      </c>
    </row>
    <row r="29" spans="1:6" s="3" customFormat="1" ht="15">
      <c r="A29" s="12" t="s">
        <v>29</v>
      </c>
      <c r="B29" s="11">
        <v>1266.718</v>
      </c>
      <c r="C29" s="11">
        <v>1076.988</v>
      </c>
      <c r="D29" s="11">
        <f>814.847+17.868</f>
        <v>832.715</v>
      </c>
      <c r="E29" s="20">
        <f t="shared" si="0"/>
        <v>65.7379937760417</v>
      </c>
      <c r="F29" s="20">
        <f t="shared" si="1"/>
        <v>77.31887449070928</v>
      </c>
    </row>
    <row r="30" spans="1:6" s="3" customFormat="1" ht="15">
      <c r="A30" s="12" t="s">
        <v>13</v>
      </c>
      <c r="B30" s="11">
        <f>SUM(B24)-B25-B26-B27-B28-B29</f>
        <v>675935.7920000001</v>
      </c>
      <c r="C30" s="11">
        <f>SUM(C24)-C25-C26-C27-C28-C29</f>
        <v>665569.0149999999</v>
      </c>
      <c r="D30" s="11">
        <f>SUM(D24)-D25-D26-D27-D28-D29</f>
        <v>661981.05</v>
      </c>
      <c r="E30" s="20">
        <f t="shared" si="0"/>
        <v>97.93549296173384</v>
      </c>
      <c r="F30" s="20">
        <f t="shared" si="1"/>
        <v>99.46091766306161</v>
      </c>
    </row>
    <row r="31" spans="1:6" s="3" customFormat="1" ht="15">
      <c r="A31" s="12" t="s">
        <v>18</v>
      </c>
      <c r="B31" s="11">
        <f>SUM(B32:B33)</f>
        <v>650894</v>
      </c>
      <c r="C31" s="11">
        <f>SUM(C32:C33)</f>
        <v>642236.6340000001</v>
      </c>
      <c r="D31" s="11">
        <f>SUM(D32:D33)</f>
        <v>641640.554</v>
      </c>
      <c r="E31" s="20">
        <f t="shared" si="0"/>
        <v>98.57834824103465</v>
      </c>
      <c r="F31" s="20">
        <f t="shared" si="1"/>
        <v>99.90718685785836</v>
      </c>
    </row>
    <row r="32" spans="1:6" s="3" customFormat="1" ht="30">
      <c r="A32" s="13" t="s">
        <v>22</v>
      </c>
      <c r="B32" s="11">
        <v>417980</v>
      </c>
      <c r="C32" s="11">
        <v>412704.026</v>
      </c>
      <c r="D32" s="67">
        <v>412704.026</v>
      </c>
      <c r="E32" s="20">
        <f t="shared" si="0"/>
        <v>98.73774486817551</v>
      </c>
      <c r="F32" s="20">
        <f t="shared" si="1"/>
        <v>100</v>
      </c>
    </row>
    <row r="33" spans="1:6" s="3" customFormat="1" ht="15">
      <c r="A33" s="13" t="s">
        <v>19</v>
      </c>
      <c r="B33" s="11">
        <v>232914</v>
      </c>
      <c r="C33" s="11">
        <v>229532.608</v>
      </c>
      <c r="D33" s="11">
        <v>228936.528</v>
      </c>
      <c r="E33" s="20">
        <f t="shared" si="0"/>
        <v>98.29230016229165</v>
      </c>
      <c r="F33" s="20">
        <f t="shared" si="1"/>
        <v>99.74030705040391</v>
      </c>
    </row>
    <row r="34" spans="1:6" s="3" customFormat="1" ht="15">
      <c r="A34" s="30" t="s">
        <v>14</v>
      </c>
      <c r="B34" s="25">
        <v>6475.802</v>
      </c>
      <c r="C34" s="25">
        <v>6475.802</v>
      </c>
      <c r="D34" s="25">
        <v>3642.475</v>
      </c>
      <c r="E34" s="20">
        <f t="shared" si="0"/>
        <v>56.24747328593431</v>
      </c>
      <c r="F34" s="20">
        <f t="shared" si="1"/>
        <v>56.24747328593431</v>
      </c>
    </row>
    <row r="35" spans="1:6" s="2" customFormat="1" ht="14.25">
      <c r="A35" s="17" t="s">
        <v>7</v>
      </c>
      <c r="B35" s="18">
        <f>B36+B41</f>
        <v>109685.554</v>
      </c>
      <c r="C35" s="18">
        <f>C36+C41</f>
        <v>101368.698</v>
      </c>
      <c r="D35" s="18">
        <f>D36+D41</f>
        <v>86936.78899999999</v>
      </c>
      <c r="E35" s="19">
        <f t="shared" si="0"/>
        <v>79.26001723071025</v>
      </c>
      <c r="F35" s="19">
        <f t="shared" si="1"/>
        <v>85.76295317515076</v>
      </c>
    </row>
    <row r="36" spans="1:6" s="14" customFormat="1" ht="15">
      <c r="A36" s="30" t="s">
        <v>31</v>
      </c>
      <c r="B36" s="25">
        <v>89564.652</v>
      </c>
      <c r="C36" s="25">
        <v>81377.976</v>
      </c>
      <c r="D36" s="25">
        <f>75440.59+66</f>
        <v>75506.59</v>
      </c>
      <c r="E36" s="20">
        <f t="shared" si="0"/>
        <v>84.30400645111644</v>
      </c>
      <c r="F36" s="20">
        <f t="shared" si="1"/>
        <v>92.78504297034864</v>
      </c>
    </row>
    <row r="37" spans="1:6" s="3" customFormat="1" ht="15">
      <c r="A37" s="12" t="s">
        <v>1</v>
      </c>
      <c r="B37" s="11">
        <v>40713.289</v>
      </c>
      <c r="C37" s="11">
        <v>37230.715</v>
      </c>
      <c r="D37" s="11">
        <v>36581.317</v>
      </c>
      <c r="E37" s="20">
        <f aca="true" t="shared" si="2" ref="E37:E68">SUM(D37)/B37*100</f>
        <v>89.85104838864775</v>
      </c>
      <c r="F37" s="20">
        <f aca="true" t="shared" si="3" ref="F37:F71">SUM(D37)/C37*100</f>
        <v>98.2557466328541</v>
      </c>
    </row>
    <row r="38" spans="1:6" s="3" customFormat="1" ht="15">
      <c r="A38" s="12" t="s">
        <v>27</v>
      </c>
      <c r="B38" s="11">
        <v>8986.923</v>
      </c>
      <c r="C38" s="11">
        <v>8231.752</v>
      </c>
      <c r="D38" s="11">
        <v>8093.179</v>
      </c>
      <c r="E38" s="20">
        <f t="shared" si="2"/>
        <v>90.05506111491107</v>
      </c>
      <c r="F38" s="20">
        <f t="shared" si="3"/>
        <v>98.3166038043906</v>
      </c>
    </row>
    <row r="39" spans="1:6" s="3" customFormat="1" ht="15">
      <c r="A39" s="12" t="s">
        <v>29</v>
      </c>
      <c r="B39" s="11">
        <v>6055.424</v>
      </c>
      <c r="C39" s="11">
        <v>5081.263</v>
      </c>
      <c r="D39" s="11">
        <f>3794.193+28.818</f>
        <v>3823.0110000000004</v>
      </c>
      <c r="E39" s="20">
        <f t="shared" si="2"/>
        <v>63.13366330747443</v>
      </c>
      <c r="F39" s="20">
        <f t="shared" si="3"/>
        <v>75.23741636675764</v>
      </c>
    </row>
    <row r="40" spans="1:6" s="3" customFormat="1" ht="15">
      <c r="A40" s="12" t="s">
        <v>13</v>
      </c>
      <c r="B40" s="11">
        <f>SUM(B36)-B37-B38-B39</f>
        <v>33809.016</v>
      </c>
      <c r="C40" s="11">
        <f>SUM(C36)-C37-C38-C39</f>
        <v>30834.246</v>
      </c>
      <c r="D40" s="11">
        <f>SUM(D36)-D37-D38-D39</f>
        <v>27009.08299999999</v>
      </c>
      <c r="E40" s="20">
        <f t="shared" si="2"/>
        <v>79.88722002438637</v>
      </c>
      <c r="F40" s="20">
        <f t="shared" si="3"/>
        <v>87.59443315072465</v>
      </c>
    </row>
    <row r="41" spans="1:6" s="3" customFormat="1" ht="15">
      <c r="A41" s="30" t="s">
        <v>14</v>
      </c>
      <c r="B41" s="25">
        <v>20120.902</v>
      </c>
      <c r="C41" s="25">
        <v>19990.722</v>
      </c>
      <c r="D41" s="25">
        <v>11430.199</v>
      </c>
      <c r="E41" s="20">
        <f t="shared" si="2"/>
        <v>56.80758745308735</v>
      </c>
      <c r="F41" s="20">
        <f t="shared" si="3"/>
        <v>57.17751965136627</v>
      </c>
    </row>
    <row r="42" spans="1:6" s="2" customFormat="1" ht="14.25">
      <c r="A42" s="17" t="s">
        <v>8</v>
      </c>
      <c r="B42" s="18">
        <f>B43+B48</f>
        <v>70227.592</v>
      </c>
      <c r="C42" s="18">
        <f>C43+C48</f>
        <v>66092.456</v>
      </c>
      <c r="D42" s="18">
        <f>D43+D48</f>
        <v>52431.279</v>
      </c>
      <c r="E42" s="19">
        <f t="shared" si="2"/>
        <v>74.65908698677865</v>
      </c>
      <c r="F42" s="19">
        <f t="shared" si="3"/>
        <v>79.33020222459277</v>
      </c>
    </row>
    <row r="43" spans="1:6" s="14" customFormat="1" ht="15">
      <c r="A43" s="30" t="s">
        <v>31</v>
      </c>
      <c r="B43" s="25">
        <v>53627.257</v>
      </c>
      <c r="C43" s="25">
        <v>49492.121</v>
      </c>
      <c r="D43" s="25">
        <f>44889.478+86.352</f>
        <v>44975.83</v>
      </c>
      <c r="E43" s="20">
        <f t="shared" si="2"/>
        <v>83.86748179195517</v>
      </c>
      <c r="F43" s="20">
        <f t="shared" si="3"/>
        <v>90.8747273126565</v>
      </c>
    </row>
    <row r="44" spans="1:6" s="3" customFormat="1" ht="15">
      <c r="A44" s="12" t="s">
        <v>1</v>
      </c>
      <c r="B44" s="11">
        <v>24520.528</v>
      </c>
      <c r="C44" s="11">
        <v>22145.318</v>
      </c>
      <c r="D44" s="11">
        <v>22023.419</v>
      </c>
      <c r="E44" s="20">
        <f t="shared" si="2"/>
        <v>89.81625110193387</v>
      </c>
      <c r="F44" s="20">
        <f t="shared" si="3"/>
        <v>99.44954956167258</v>
      </c>
    </row>
    <row r="45" spans="1:6" s="3" customFormat="1" ht="15">
      <c r="A45" s="12" t="s">
        <v>27</v>
      </c>
      <c r="B45" s="11">
        <v>5402.879</v>
      </c>
      <c r="C45" s="11">
        <v>4882.938</v>
      </c>
      <c r="D45" s="11">
        <v>4843.313</v>
      </c>
      <c r="E45" s="20">
        <f t="shared" si="2"/>
        <v>89.64318838160173</v>
      </c>
      <c r="F45" s="20">
        <f t="shared" si="3"/>
        <v>99.18850085747556</v>
      </c>
    </row>
    <row r="46" spans="1:6" s="3" customFormat="1" ht="15">
      <c r="A46" s="12" t="s">
        <v>29</v>
      </c>
      <c r="B46" s="11">
        <v>3672.694</v>
      </c>
      <c r="C46" s="11">
        <v>3341.366</v>
      </c>
      <c r="D46" s="11">
        <f>2458.653+21.689</f>
        <v>2480.3419999999996</v>
      </c>
      <c r="E46" s="20">
        <f t="shared" si="2"/>
        <v>67.53467618048222</v>
      </c>
      <c r="F46" s="20">
        <f t="shared" si="3"/>
        <v>74.23137722715798</v>
      </c>
    </row>
    <row r="47" spans="1:6" s="3" customFormat="1" ht="15">
      <c r="A47" s="12" t="s">
        <v>13</v>
      </c>
      <c r="B47" s="11">
        <f>SUM(B43)-B44-B45-B46</f>
        <v>20031.156</v>
      </c>
      <c r="C47" s="11">
        <f>SUM(C43)-C44-C45-C46</f>
        <v>19122.498999999996</v>
      </c>
      <c r="D47" s="11">
        <f>SUM(D43)-D44-D45-D46</f>
        <v>15628.755999999998</v>
      </c>
      <c r="E47" s="20">
        <f t="shared" si="2"/>
        <v>78.02223695926484</v>
      </c>
      <c r="F47" s="20">
        <f t="shared" si="3"/>
        <v>81.72967351181454</v>
      </c>
    </row>
    <row r="48" spans="1:6" s="3" customFormat="1" ht="15">
      <c r="A48" s="30" t="s">
        <v>14</v>
      </c>
      <c r="B48" s="25">
        <v>16600.335</v>
      </c>
      <c r="C48" s="25">
        <v>16600.335</v>
      </c>
      <c r="D48" s="25">
        <v>7455.449</v>
      </c>
      <c r="E48" s="20">
        <f t="shared" si="2"/>
        <v>44.91143702822865</v>
      </c>
      <c r="F48" s="20">
        <f t="shared" si="3"/>
        <v>44.91143702822865</v>
      </c>
    </row>
    <row r="49" spans="1:6" s="3" customFormat="1" ht="14.25">
      <c r="A49" s="17" t="s">
        <v>0</v>
      </c>
      <c r="B49" s="18">
        <f>B50+B55</f>
        <v>94642.265</v>
      </c>
      <c r="C49" s="18">
        <f>C50+C55</f>
        <v>86608.454</v>
      </c>
      <c r="D49" s="18">
        <f>D50+D55</f>
        <v>78337.804</v>
      </c>
      <c r="E49" s="19">
        <f t="shared" si="2"/>
        <v>82.77253719572329</v>
      </c>
      <c r="F49" s="19">
        <f t="shared" si="3"/>
        <v>90.45052807431479</v>
      </c>
    </row>
    <row r="50" spans="1:6" s="3" customFormat="1" ht="15">
      <c r="A50" s="30" t="s">
        <v>31</v>
      </c>
      <c r="B50" s="25">
        <v>85790.132</v>
      </c>
      <c r="C50" s="25">
        <v>77756.321</v>
      </c>
      <c r="D50" s="25">
        <v>73090.117</v>
      </c>
      <c r="E50" s="20">
        <f t="shared" si="2"/>
        <v>85.1964151308218</v>
      </c>
      <c r="F50" s="20">
        <f t="shared" si="3"/>
        <v>93.99893932738922</v>
      </c>
    </row>
    <row r="51" spans="1:6" s="3" customFormat="1" ht="15">
      <c r="A51" s="12" t="s">
        <v>1</v>
      </c>
      <c r="B51" s="11">
        <v>53090.9</v>
      </c>
      <c r="C51" s="11">
        <v>47907.858</v>
      </c>
      <c r="D51" s="11">
        <v>47200.169</v>
      </c>
      <c r="E51" s="20">
        <f t="shared" si="2"/>
        <v>88.90444313432245</v>
      </c>
      <c r="F51" s="20">
        <f t="shared" si="3"/>
        <v>98.5228122701708</v>
      </c>
    </row>
    <row r="52" spans="1:6" s="3" customFormat="1" ht="15">
      <c r="A52" s="12" t="s">
        <v>27</v>
      </c>
      <c r="B52" s="11">
        <v>11729.443</v>
      </c>
      <c r="C52" s="11">
        <v>10587.347</v>
      </c>
      <c r="D52" s="11">
        <v>10356.407</v>
      </c>
      <c r="E52" s="20">
        <f t="shared" si="2"/>
        <v>88.2941074013489</v>
      </c>
      <c r="F52" s="20">
        <f t="shared" si="3"/>
        <v>97.81871700247474</v>
      </c>
    </row>
    <row r="53" spans="1:6" s="3" customFormat="1" ht="15">
      <c r="A53" s="12" t="s">
        <v>29</v>
      </c>
      <c r="B53" s="11">
        <v>4404.446</v>
      </c>
      <c r="C53" s="11">
        <v>3710.056</v>
      </c>
      <c r="D53" s="11">
        <v>2896.955</v>
      </c>
      <c r="E53" s="20">
        <f t="shared" si="2"/>
        <v>65.77342530706473</v>
      </c>
      <c r="F53" s="20">
        <f t="shared" si="3"/>
        <v>78.08386180693768</v>
      </c>
    </row>
    <row r="54" spans="1:6" s="3" customFormat="1" ht="15">
      <c r="A54" s="12" t="s">
        <v>13</v>
      </c>
      <c r="B54" s="11">
        <f>SUM(B50)-B51-B52-B53</f>
        <v>16565.342999999997</v>
      </c>
      <c r="C54" s="11">
        <f>SUM(C50)-C51-C52-C53</f>
        <v>15551.059999999994</v>
      </c>
      <c r="D54" s="11">
        <f>SUM(D50)-D51-D52-D53</f>
        <v>12636.585999999998</v>
      </c>
      <c r="E54" s="20">
        <f t="shared" si="2"/>
        <v>76.28327406199799</v>
      </c>
      <c r="F54" s="20">
        <f t="shared" si="3"/>
        <v>81.25867947265333</v>
      </c>
    </row>
    <row r="55" spans="1:6" s="3" customFormat="1" ht="15">
      <c r="A55" s="30" t="s">
        <v>14</v>
      </c>
      <c r="B55" s="25">
        <v>8852.133</v>
      </c>
      <c r="C55" s="25">
        <v>8852.133</v>
      </c>
      <c r="D55" s="25">
        <v>5247.687</v>
      </c>
      <c r="E55" s="20">
        <f t="shared" si="2"/>
        <v>59.28161043219753</v>
      </c>
      <c r="F55" s="20">
        <f t="shared" si="3"/>
        <v>59.28161043219753</v>
      </c>
    </row>
    <row r="56" spans="1:6" s="3" customFormat="1" ht="14.25" customHeight="1">
      <c r="A56" s="21" t="s">
        <v>9</v>
      </c>
      <c r="B56" s="22">
        <f>B57+B60</f>
        <v>421519.179</v>
      </c>
      <c r="C56" s="22">
        <f>C57+C60</f>
        <v>398970.30700000003</v>
      </c>
      <c r="D56" s="69">
        <f>D57+D60</f>
        <v>245872.441</v>
      </c>
      <c r="E56" s="19">
        <f t="shared" si="2"/>
        <v>58.33007209382518</v>
      </c>
      <c r="F56" s="19">
        <f t="shared" si="3"/>
        <v>61.62675183744939</v>
      </c>
    </row>
    <row r="57" spans="1:6" s="3" customFormat="1" ht="14.25" customHeight="1">
      <c r="A57" s="30" t="s">
        <v>31</v>
      </c>
      <c r="B57" s="25">
        <v>203851.486</v>
      </c>
      <c r="C57" s="25">
        <v>190449.422</v>
      </c>
      <c r="D57" s="25">
        <f>144026.923+2148.907</f>
        <v>146175.83000000002</v>
      </c>
      <c r="E57" s="20">
        <f t="shared" si="2"/>
        <v>71.70702204250794</v>
      </c>
      <c r="F57" s="20">
        <f t="shared" si="3"/>
        <v>76.75309720813961</v>
      </c>
    </row>
    <row r="58" spans="1:6" s="3" customFormat="1" ht="15">
      <c r="A58" s="12" t="s">
        <v>29</v>
      </c>
      <c r="B58" s="11">
        <v>25333.7</v>
      </c>
      <c r="C58" s="11">
        <v>23222.156</v>
      </c>
      <c r="D58" s="11">
        <v>17824.814</v>
      </c>
      <c r="E58" s="20">
        <f t="shared" si="2"/>
        <v>70.36008952502002</v>
      </c>
      <c r="F58" s="20">
        <f t="shared" si="3"/>
        <v>76.75779113705032</v>
      </c>
    </row>
    <row r="59" spans="1:6" s="3" customFormat="1" ht="15">
      <c r="A59" s="12" t="s">
        <v>13</v>
      </c>
      <c r="B59" s="11">
        <f>SUM(B57)-B58</f>
        <v>178517.786</v>
      </c>
      <c r="C59" s="11">
        <f>SUM(C57)-C58</f>
        <v>167227.266</v>
      </c>
      <c r="D59" s="11">
        <f>SUM(D57)-D58</f>
        <v>128351.01600000002</v>
      </c>
      <c r="E59" s="20">
        <f t="shared" si="2"/>
        <v>71.89816705434608</v>
      </c>
      <c r="F59" s="20">
        <f t="shared" si="3"/>
        <v>76.75244538172382</v>
      </c>
    </row>
    <row r="60" spans="1:6" s="3" customFormat="1" ht="15">
      <c r="A60" s="30" t="s">
        <v>14</v>
      </c>
      <c r="B60" s="25">
        <v>217667.693</v>
      </c>
      <c r="C60" s="25">
        <v>208520.885</v>
      </c>
      <c r="D60" s="25">
        <f>98425.211+1271.4</f>
        <v>99696.61099999999</v>
      </c>
      <c r="E60" s="20">
        <f t="shared" si="2"/>
        <v>45.80220869065764</v>
      </c>
      <c r="F60" s="20">
        <f t="shared" si="3"/>
        <v>47.81133122468763</v>
      </c>
    </row>
    <row r="61" spans="1:6" s="3" customFormat="1" ht="17.25" customHeight="1">
      <c r="A61" s="21" t="s">
        <v>21</v>
      </c>
      <c r="B61" s="22">
        <f>SUM(B62)</f>
        <v>93384.755</v>
      </c>
      <c r="C61" s="22">
        <f>SUM(C62)</f>
        <v>91266.881</v>
      </c>
      <c r="D61" s="22">
        <f>SUM(D62)</f>
        <v>45943.799</v>
      </c>
      <c r="E61" s="20">
        <f t="shared" si="2"/>
        <v>49.19839324951915</v>
      </c>
      <c r="F61" s="20">
        <f t="shared" si="3"/>
        <v>50.34005599468223</v>
      </c>
    </row>
    <row r="62" spans="1:6" s="3" customFormat="1" ht="15">
      <c r="A62" s="30" t="s">
        <v>14</v>
      </c>
      <c r="B62" s="25">
        <v>93384.755</v>
      </c>
      <c r="C62" s="25">
        <v>91266.881</v>
      </c>
      <c r="D62" s="25">
        <f>45872.563+71.236</f>
        <v>45943.799</v>
      </c>
      <c r="E62" s="20">
        <f t="shared" si="2"/>
        <v>49.19839324951915</v>
      </c>
      <c r="F62" s="20">
        <f t="shared" si="3"/>
        <v>50.34005599468223</v>
      </c>
    </row>
    <row r="63" spans="1:6" s="3" customFormat="1" ht="15" customHeight="1">
      <c r="A63" s="23" t="s">
        <v>16</v>
      </c>
      <c r="B63" s="22">
        <f>SUM(B64:B65)</f>
        <v>321882.857</v>
      </c>
      <c r="C63" s="22">
        <f>SUM(C64:C65)</f>
        <v>316007.296</v>
      </c>
      <c r="D63" s="22">
        <f>SUM(D64:D65)</f>
        <v>234888.202</v>
      </c>
      <c r="E63" s="19">
        <f t="shared" si="2"/>
        <v>72.97319409588812</v>
      </c>
      <c r="F63" s="19">
        <f t="shared" si="3"/>
        <v>74.32999331762264</v>
      </c>
    </row>
    <row r="64" spans="1:6" s="3" customFormat="1" ht="15">
      <c r="A64" s="30" t="s">
        <v>13</v>
      </c>
      <c r="B64" s="25">
        <v>106158.037</v>
      </c>
      <c r="C64" s="25">
        <v>101132.476</v>
      </c>
      <c r="D64" s="25">
        <v>88315.16</v>
      </c>
      <c r="E64" s="20">
        <f t="shared" si="2"/>
        <v>83.19215623777973</v>
      </c>
      <c r="F64" s="20">
        <f t="shared" si="3"/>
        <v>87.3262116117873</v>
      </c>
    </row>
    <row r="65" spans="1:6" s="3" customFormat="1" ht="15">
      <c r="A65" s="30" t="s">
        <v>14</v>
      </c>
      <c r="B65" s="25">
        <v>215724.82</v>
      </c>
      <c r="C65" s="25">
        <v>214874.82</v>
      </c>
      <c r="D65" s="25">
        <v>146573.042</v>
      </c>
      <c r="E65" s="20">
        <f t="shared" si="2"/>
        <v>67.94444978561113</v>
      </c>
      <c r="F65" s="20">
        <f t="shared" si="3"/>
        <v>68.21322386680765</v>
      </c>
    </row>
    <row r="66" spans="1:6" s="3" customFormat="1" ht="60.75" customHeight="1">
      <c r="A66" s="24" t="s">
        <v>20</v>
      </c>
      <c r="B66" s="22">
        <f>SUM(B67:B67)</f>
        <v>19700</v>
      </c>
      <c r="C66" s="22">
        <f>SUM(C67:C67)</f>
        <v>19700</v>
      </c>
      <c r="D66" s="22">
        <f>SUM(D67:D67)</f>
        <v>16830.946</v>
      </c>
      <c r="E66" s="19">
        <f t="shared" si="2"/>
        <v>85.43627411167513</v>
      </c>
      <c r="F66" s="19">
        <f t="shared" si="3"/>
        <v>85.43627411167513</v>
      </c>
    </row>
    <row r="67" spans="1:6" s="3" customFormat="1" ht="15">
      <c r="A67" s="30" t="s">
        <v>14</v>
      </c>
      <c r="B67" s="25">
        <v>19700</v>
      </c>
      <c r="C67" s="25">
        <v>19700</v>
      </c>
      <c r="D67" s="25">
        <v>16830.946</v>
      </c>
      <c r="E67" s="20">
        <f t="shared" si="2"/>
        <v>85.43627411167513</v>
      </c>
      <c r="F67" s="20">
        <f t="shared" si="3"/>
        <v>85.43627411167513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8347.246</v>
      </c>
      <c r="D68" s="18">
        <f>SUM(D69)+D72</f>
        <v>8092.63</v>
      </c>
      <c r="E68" s="19">
        <f t="shared" si="2"/>
        <v>90.35987047789192</v>
      </c>
      <c r="F68" s="19">
        <f t="shared" si="3"/>
        <v>96.94970053596121</v>
      </c>
    </row>
    <row r="69" spans="1:6" s="3" customFormat="1" ht="15">
      <c r="A69" s="30" t="s">
        <v>31</v>
      </c>
      <c r="B69" s="25">
        <v>8156</v>
      </c>
      <c r="C69" s="25">
        <v>7547.246</v>
      </c>
      <c r="D69" s="25">
        <v>7293.43</v>
      </c>
      <c r="E69" s="20">
        <f>SUM(D69)/B69*100</f>
        <v>89.42410495340853</v>
      </c>
      <c r="F69" s="20">
        <f t="shared" si="3"/>
        <v>96.63697194976817</v>
      </c>
    </row>
    <row r="70" spans="1:6" s="3" customFormat="1" ht="15">
      <c r="A70" s="12" t="s">
        <v>29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 t="shared" si="3"/>
        <v>11.026415094339622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7533.996</v>
      </c>
      <c r="D71" s="11">
        <f>SUM(D69)-D70</f>
        <v>7291.969</v>
      </c>
      <c r="E71" s="19">
        <f>SUM(D71)/B71*100</f>
        <v>89.57044084272239</v>
      </c>
      <c r="F71" s="19">
        <f t="shared" si="3"/>
        <v>96.78753479561179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>
        <v>799.2</v>
      </c>
      <c r="E72" s="20"/>
      <c r="F72" s="20"/>
    </row>
    <row r="73" spans="1:6" s="2" customFormat="1" ht="15">
      <c r="A73" s="23" t="s">
        <v>11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34656.1</v>
      </c>
      <c r="D74" s="18">
        <v>33605.933</v>
      </c>
      <c r="E74" s="19">
        <f>SUM(D74)/B74*100</f>
        <v>88.88906434326282</v>
      </c>
      <c r="F74" s="19">
        <f>SUM(D74)/C74*100</f>
        <v>96.96974847140906</v>
      </c>
    </row>
    <row r="75" spans="1:6" s="2" customFormat="1" ht="15">
      <c r="A75" s="17" t="s">
        <v>17</v>
      </c>
      <c r="B75" s="18">
        <f>SUM(B76)+B80</f>
        <v>19528.14</v>
      </c>
      <c r="C75" s="18">
        <f>SUM(C76)+C80</f>
        <v>19135.337</v>
      </c>
      <c r="D75" s="18">
        <f>SUM(D76)+D80</f>
        <v>8462.206</v>
      </c>
      <c r="E75" s="20">
        <f>SUM(D75)/B75*100</f>
        <v>43.33339478311811</v>
      </c>
      <c r="F75" s="20">
        <f>SUM(D75)/C75*100</f>
        <v>44.22292641096418</v>
      </c>
    </row>
    <row r="76" spans="1:6" s="2" customFormat="1" ht="15">
      <c r="A76" s="30" t="s">
        <v>31</v>
      </c>
      <c r="B76" s="25">
        <f>7250.968+477.6-50-228.1</f>
        <v>7450.468</v>
      </c>
      <c r="C76" s="25">
        <f>6864.164+477.601-50-228.1</f>
        <v>7063.664999999999</v>
      </c>
      <c r="D76" s="25">
        <f>3673.222-0.476+668.086</f>
        <v>4340.832</v>
      </c>
      <c r="E76" s="19">
        <f>SUM(D76)/B76*100</f>
        <v>58.262541359817945</v>
      </c>
      <c r="F76" s="19">
        <f>SUM(D76)/C76*100</f>
        <v>61.45297094355411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7450.468</v>
      </c>
      <c r="C79" s="11">
        <f>SUM(C76)-C77-C78</f>
        <v>7063.664999999999</v>
      </c>
      <c r="D79" s="11">
        <f>SUM(D76)-D77-D78</f>
        <v>4340.832</v>
      </c>
      <c r="E79" s="20">
        <f aca="true" t="shared" si="4" ref="E79:E90">SUM(D79)/B79*100</f>
        <v>58.262541359817945</v>
      </c>
      <c r="F79" s="20">
        <f aca="true" t="shared" si="5" ref="F79:F90">SUM(D79)/C79*100</f>
        <v>61.45297094355411</v>
      </c>
    </row>
    <row r="80" spans="1:6" s="3" customFormat="1" ht="15">
      <c r="A80" s="30" t="s">
        <v>14</v>
      </c>
      <c r="B80" s="25">
        <f>2007.844+9864.6+205.228</f>
        <v>12077.671999999999</v>
      </c>
      <c r="C80" s="25">
        <f>205.228+2001.844+9864.6</f>
        <v>12071.672</v>
      </c>
      <c r="D80" s="25">
        <f>55.634+3915.74+150</f>
        <v>4121.374</v>
      </c>
      <c r="E80" s="20">
        <f t="shared" si="4"/>
        <v>34.12391063443352</v>
      </c>
      <c r="F80" s="20">
        <f t="shared" si="5"/>
        <v>34.140871289412104</v>
      </c>
    </row>
    <row r="81" spans="1:6" s="3" customFormat="1" ht="40.5">
      <c r="A81" s="26" t="s">
        <v>23</v>
      </c>
      <c r="B81" s="70">
        <v>23493.296</v>
      </c>
      <c r="C81" s="70">
        <v>22772.8</v>
      </c>
      <c r="D81" s="18">
        <v>18000</v>
      </c>
      <c r="E81" s="19">
        <f t="shared" si="4"/>
        <v>76.61760188949222</v>
      </c>
      <c r="F81" s="19">
        <f t="shared" si="5"/>
        <v>79.04166373919765</v>
      </c>
    </row>
    <row r="82" spans="1:12" s="9" customFormat="1" ht="15.75">
      <c r="A82" s="27" t="s">
        <v>25</v>
      </c>
      <c r="B82" s="71">
        <f>B5+B14+B23+B35+B42+B49+B56+B61+B63+B66+B68+B73+B74+B75+B81</f>
        <v>3120395.569</v>
      </c>
      <c r="C82" s="71">
        <f>C5+C14+C23+C35+C42+C49+C56+C61+C63+C66+C68+C73+C74+C75+C81</f>
        <v>2953763.1979999994</v>
      </c>
      <c r="D82" s="28">
        <f>D5+D14+D23+D35+D42+D49+D56+D61+D63+D66+D68+D73+D74+D75+D81</f>
        <v>2518615.848</v>
      </c>
      <c r="E82" s="72">
        <f t="shared" si="4"/>
        <v>80.71463352343967</v>
      </c>
      <c r="F82" s="72">
        <f t="shared" si="5"/>
        <v>85.26803535589316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2386356.715</v>
      </c>
      <c r="C83" s="28">
        <f>C6+C15+C24+C36+C43+C50+C57+C64+C69+C76+C74</f>
        <v>2237145.796</v>
      </c>
      <c r="D83" s="28">
        <f>D6+D15+D24+D36+D43+D50+D57+D64+D69+D76+D74</f>
        <v>2090441.209</v>
      </c>
      <c r="E83" s="72">
        <f t="shared" si="4"/>
        <v>87.59969521153505</v>
      </c>
      <c r="F83" s="72">
        <f t="shared" si="5"/>
        <v>93.44233231189908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774025.6950000001</v>
      </c>
      <c r="C84" s="22">
        <f t="shared" si="6"/>
        <v>703424.566</v>
      </c>
      <c r="D84" s="22">
        <f t="shared" si="6"/>
        <v>684361.2870000001</v>
      </c>
      <c r="E84" s="19">
        <f t="shared" si="4"/>
        <v>88.41583573010455</v>
      </c>
      <c r="F84" s="19">
        <f t="shared" si="5"/>
        <v>97.28993272037646</v>
      </c>
    </row>
    <row r="85" spans="1:6" ht="15">
      <c r="A85" s="29" t="s">
        <v>28</v>
      </c>
      <c r="B85" s="22">
        <f t="shared" si="6"/>
        <v>171229.075</v>
      </c>
      <c r="C85" s="22">
        <f t="shared" si="6"/>
        <v>155739.03100000002</v>
      </c>
      <c r="D85" s="22">
        <f t="shared" si="6"/>
        <v>150704.31100000002</v>
      </c>
      <c r="E85" s="19">
        <f t="shared" si="4"/>
        <v>88.01327169465817</v>
      </c>
      <c r="F85" s="19">
        <f t="shared" si="5"/>
        <v>96.76720731619295</v>
      </c>
    </row>
    <row r="86" spans="1:6" ht="15">
      <c r="A86" s="29" t="s">
        <v>2</v>
      </c>
      <c r="B86" s="22">
        <f>B70+B11+B20+B29+B39+B46+B53+B58</f>
        <v>151429.921</v>
      </c>
      <c r="C86" s="22">
        <f>C70+C11+C20+C29+C39+C46+C53+C58</f>
        <v>139652.819</v>
      </c>
      <c r="D86" s="22">
        <f>D70+D11+D20+D29+D39+D46+D53+D58</f>
        <v>109838.476</v>
      </c>
      <c r="E86" s="19">
        <f t="shared" si="4"/>
        <v>72.53419619759293</v>
      </c>
      <c r="F86" s="19">
        <f t="shared" si="5"/>
        <v>78.65109833550872</v>
      </c>
    </row>
    <row r="87" spans="1:6" ht="15">
      <c r="A87" s="29" t="s">
        <v>13</v>
      </c>
      <c r="B87" s="22">
        <f>B83-B84-B85-B86</f>
        <v>1289672.0239999997</v>
      </c>
      <c r="C87" s="22">
        <f>C83-C84-C85-C86</f>
        <v>1238329.3800000001</v>
      </c>
      <c r="D87" s="22">
        <f>D83-D84-D85-D86</f>
        <v>1145537.1349999998</v>
      </c>
      <c r="E87" s="19">
        <f t="shared" si="4"/>
        <v>88.82391132646606</v>
      </c>
      <c r="F87" s="19">
        <f t="shared" si="5"/>
        <v>92.50665885032944</v>
      </c>
    </row>
    <row r="88" spans="1:6" ht="20.25" customHeight="1">
      <c r="A88" s="17" t="s">
        <v>14</v>
      </c>
      <c r="B88" s="18">
        <f>B13+B22+B41+B34+B55+B60+B62+B65+B67+B72+B80+B48</f>
        <v>708045.558</v>
      </c>
      <c r="C88" s="18">
        <f>C13+C22+C41+C34+C55+C60+C62+C65+C67+C72+C80+C48</f>
        <v>691894.602</v>
      </c>
      <c r="D88" s="18">
        <f>D13+D22+D41+D34+D55+D60+D62+D65+D67+D72+D80+D48</f>
        <v>410174.63899999997</v>
      </c>
      <c r="E88" s="19">
        <f t="shared" si="4"/>
        <v>57.93054336201343</v>
      </c>
      <c r="F88" s="19">
        <f t="shared" si="5"/>
        <v>59.282821084937446</v>
      </c>
    </row>
    <row r="89" spans="1:6" ht="15">
      <c r="A89" s="17" t="s">
        <v>24</v>
      </c>
      <c r="B89" s="18">
        <f>SUM(B81)</f>
        <v>23493.296</v>
      </c>
      <c r="C89" s="18">
        <f>SUM(C81)</f>
        <v>22772.8</v>
      </c>
      <c r="D89" s="18">
        <f>SUM(D81)</f>
        <v>18000</v>
      </c>
      <c r="E89" s="19">
        <f t="shared" si="4"/>
        <v>76.61760188949222</v>
      </c>
      <c r="F89" s="19">
        <f t="shared" si="5"/>
        <v>79.04166373919765</v>
      </c>
    </row>
    <row r="90" spans="1:6" ht="15">
      <c r="A90" s="17" t="s">
        <v>30</v>
      </c>
      <c r="B90" s="18">
        <f>SUM(B73)</f>
        <v>2500</v>
      </c>
      <c r="C90" s="18">
        <f>SUM(C73)</f>
        <v>1950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71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72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783706.2390000001</v>
      </c>
      <c r="C5" s="18">
        <f>C6+C13</f>
        <v>719834.159</v>
      </c>
      <c r="D5" s="18">
        <f>D6+D13</f>
        <v>649381.369</v>
      </c>
      <c r="E5" s="19">
        <f aca="true" t="shared" si="0" ref="E5:E68">SUM(D5)/B5*100</f>
        <v>82.86030360414163</v>
      </c>
      <c r="F5" s="19">
        <f aca="true" t="shared" si="1" ref="F5:F68">SUM(D5)/C5*100</f>
        <v>90.21263590798834</v>
      </c>
    </row>
    <row r="6" spans="1:6" s="37" customFormat="1" ht="15">
      <c r="A6" s="36" t="s">
        <v>34</v>
      </c>
      <c r="B6" s="25">
        <v>714827.363</v>
      </c>
      <c r="C6" s="25">
        <v>654855.377</v>
      </c>
      <c r="D6" s="68">
        <f>606345.734+335.342</f>
        <v>606681.076</v>
      </c>
      <c r="E6" s="20">
        <f t="shared" si="0"/>
        <v>84.87099227061906</v>
      </c>
      <c r="F6" s="20">
        <f t="shared" si="1"/>
        <v>92.64352058607285</v>
      </c>
    </row>
    <row r="7" spans="1:6" s="37" customFormat="1" ht="15">
      <c r="A7" s="38" t="s">
        <v>35</v>
      </c>
      <c r="B7" s="11">
        <v>417791.703</v>
      </c>
      <c r="C7" s="11">
        <v>379709.709</v>
      </c>
      <c r="D7" s="11">
        <v>367364.879</v>
      </c>
      <c r="E7" s="20">
        <f t="shared" si="0"/>
        <v>87.93015188240825</v>
      </c>
      <c r="F7" s="20">
        <f t="shared" si="1"/>
        <v>96.74887691639195</v>
      </c>
    </row>
    <row r="8" spans="1:6" s="37" customFormat="1" ht="15">
      <c r="A8" s="38" t="s">
        <v>36</v>
      </c>
      <c r="B8" s="11">
        <v>93056.789</v>
      </c>
      <c r="C8" s="11">
        <v>84692.866</v>
      </c>
      <c r="D8" s="11">
        <v>81607.801</v>
      </c>
      <c r="E8" s="20">
        <f t="shared" si="0"/>
        <v>87.69677298880364</v>
      </c>
      <c r="F8" s="20">
        <f t="shared" si="1"/>
        <v>96.35734962611846</v>
      </c>
    </row>
    <row r="9" spans="1:6" s="37" customFormat="1" ht="15">
      <c r="A9" s="38" t="s">
        <v>37</v>
      </c>
      <c r="B9" s="11">
        <v>173.484</v>
      </c>
      <c r="C9" s="11">
        <v>173.183</v>
      </c>
      <c r="D9" s="11">
        <v>167.398</v>
      </c>
      <c r="E9" s="20">
        <f t="shared" si="0"/>
        <v>96.49189550621382</v>
      </c>
      <c r="F9" s="20">
        <f t="shared" si="1"/>
        <v>96.65960284785459</v>
      </c>
    </row>
    <row r="10" spans="1:6" s="37" customFormat="1" ht="15">
      <c r="A10" s="38" t="s">
        <v>38</v>
      </c>
      <c r="B10" s="11">
        <v>45814.889</v>
      </c>
      <c r="C10" s="11">
        <v>39853</v>
      </c>
      <c r="D10" s="11">
        <f>36062.75+18.028</f>
        <v>36080.778</v>
      </c>
      <c r="E10" s="20">
        <f t="shared" si="0"/>
        <v>78.7533895367508</v>
      </c>
      <c r="F10" s="20">
        <f t="shared" si="1"/>
        <v>90.53465987504077</v>
      </c>
    </row>
    <row r="11" spans="1:6" s="37" customFormat="1" ht="30">
      <c r="A11" s="38" t="s">
        <v>39</v>
      </c>
      <c r="B11" s="11">
        <v>78764.607</v>
      </c>
      <c r="C11" s="11">
        <v>74000.551</v>
      </c>
      <c r="D11" s="11">
        <v>58667.556</v>
      </c>
      <c r="E11" s="20">
        <f t="shared" si="0"/>
        <v>74.48466796768248</v>
      </c>
      <c r="F11" s="20">
        <f t="shared" si="1"/>
        <v>79.27989076729982</v>
      </c>
    </row>
    <row r="12" spans="1:6" s="37" customFormat="1" ht="15">
      <c r="A12" s="38" t="s">
        <v>40</v>
      </c>
      <c r="B12" s="11">
        <f>SUM(B6)-B7-B8-B9-B10-B11</f>
        <v>79225.89100000005</v>
      </c>
      <c r="C12" s="11">
        <f>SUM(C6)-C7-C8-C9-C10-C11</f>
        <v>76426.06800000003</v>
      </c>
      <c r="D12" s="11">
        <f>SUM(D6)-D7-D8-D9-D10-D11</f>
        <v>62792.664000000004</v>
      </c>
      <c r="E12" s="20">
        <f t="shared" si="0"/>
        <v>79.2577567855942</v>
      </c>
      <c r="F12" s="20">
        <f t="shared" si="1"/>
        <v>82.16131699984876</v>
      </c>
    </row>
    <row r="13" spans="1:6" s="37" customFormat="1" ht="15">
      <c r="A13" s="36" t="s">
        <v>41</v>
      </c>
      <c r="B13" s="25">
        <v>68878.876</v>
      </c>
      <c r="C13" s="25">
        <v>64978.782</v>
      </c>
      <c r="D13" s="25">
        <f>42048.167+652.126</f>
        <v>42700.293</v>
      </c>
      <c r="E13" s="20">
        <f t="shared" si="0"/>
        <v>61.993306917493825</v>
      </c>
      <c r="F13" s="20">
        <f t="shared" si="1"/>
        <v>65.71420960152807</v>
      </c>
    </row>
    <row r="14" spans="1:6" s="35" customFormat="1" ht="14.25">
      <c r="A14" s="34" t="s">
        <v>42</v>
      </c>
      <c r="B14" s="18">
        <f>B15+B22</f>
        <v>410485.726</v>
      </c>
      <c r="C14" s="18">
        <f>C15+C22</f>
        <v>376471.896</v>
      </c>
      <c r="D14" s="18">
        <f>D15+D22</f>
        <v>356508.48500000004</v>
      </c>
      <c r="E14" s="19">
        <f t="shared" si="0"/>
        <v>86.85039757021904</v>
      </c>
      <c r="F14" s="19">
        <f t="shared" si="1"/>
        <v>94.69723737359669</v>
      </c>
    </row>
    <row r="15" spans="1:6" s="37" customFormat="1" ht="15">
      <c r="A15" s="36" t="s">
        <v>43</v>
      </c>
      <c r="B15" s="25">
        <f>25271+357452.156</f>
        <v>382723.156</v>
      </c>
      <c r="C15" s="25">
        <f>325547.626+23161.7</f>
        <v>348709.326</v>
      </c>
      <c r="D15" s="25">
        <f>306467.949+1145.272+23161.7</f>
        <v>330774.92100000003</v>
      </c>
      <c r="E15" s="20">
        <f t="shared" si="0"/>
        <v>86.42668096100253</v>
      </c>
      <c r="F15" s="20">
        <f t="shared" si="1"/>
        <v>94.85691845247638</v>
      </c>
    </row>
    <row r="16" spans="1:6" s="37" customFormat="1" ht="15">
      <c r="A16" s="38" t="s">
        <v>35</v>
      </c>
      <c r="B16" s="11">
        <v>222455.962</v>
      </c>
      <c r="C16" s="11">
        <v>202386.436</v>
      </c>
      <c r="D16" s="11">
        <v>197627.958</v>
      </c>
      <c r="E16" s="20">
        <f t="shared" si="0"/>
        <v>88.83913751882272</v>
      </c>
      <c r="F16" s="20">
        <f t="shared" si="1"/>
        <v>97.64881575364073</v>
      </c>
    </row>
    <row r="17" spans="1:6" s="37" customFormat="1" ht="15">
      <c r="A17" s="38" t="s">
        <v>36</v>
      </c>
      <c r="B17" s="11">
        <v>48683.427</v>
      </c>
      <c r="C17" s="11">
        <v>44285.432</v>
      </c>
      <c r="D17" s="11">
        <v>42853.469</v>
      </c>
      <c r="E17" s="20">
        <f t="shared" si="0"/>
        <v>88.0247584049496</v>
      </c>
      <c r="F17" s="20">
        <f t="shared" si="1"/>
        <v>96.76651455042823</v>
      </c>
    </row>
    <row r="18" spans="1:6" s="37" customFormat="1" ht="15">
      <c r="A18" s="38" t="s">
        <v>37</v>
      </c>
      <c r="B18" s="11">
        <v>20731.436</v>
      </c>
      <c r="C18" s="11">
        <v>18718.747</v>
      </c>
      <c r="D18" s="11">
        <f>16718.236+133.785</f>
        <v>16852.021</v>
      </c>
      <c r="E18" s="20">
        <f t="shared" si="0"/>
        <v>81.28728275262745</v>
      </c>
      <c r="F18" s="20">
        <f t="shared" si="1"/>
        <v>90.02750558036819</v>
      </c>
    </row>
    <row r="19" spans="1:6" s="37" customFormat="1" ht="15">
      <c r="A19" s="38" t="s">
        <v>38</v>
      </c>
      <c r="B19" s="11">
        <v>6790.729</v>
      </c>
      <c r="C19" s="11">
        <v>6361.911</v>
      </c>
      <c r="D19" s="11">
        <f>6037.946+70.947</f>
        <v>6108.893</v>
      </c>
      <c r="E19" s="20">
        <f t="shared" si="0"/>
        <v>89.95931070139892</v>
      </c>
      <c r="F19" s="20">
        <f t="shared" si="1"/>
        <v>96.0229245583599</v>
      </c>
    </row>
    <row r="20" spans="1:6" s="37" customFormat="1" ht="30">
      <c r="A20" s="38" t="s">
        <v>39</v>
      </c>
      <c r="B20" s="11">
        <v>31917.376</v>
      </c>
      <c r="C20" s="11">
        <v>29207.189</v>
      </c>
      <c r="D20" s="11">
        <f>22720.517+591.105</f>
        <v>23311.622</v>
      </c>
      <c r="E20" s="20">
        <f t="shared" si="0"/>
        <v>73.03740132020877</v>
      </c>
      <c r="F20" s="20">
        <f t="shared" si="1"/>
        <v>79.81467165498192</v>
      </c>
    </row>
    <row r="21" spans="1:6" s="37" customFormat="1" ht="15">
      <c r="A21" s="38" t="s">
        <v>40</v>
      </c>
      <c r="B21" s="11">
        <f>SUM(B15)-B16-B17-B18-B19-B20</f>
        <v>52144.22600000001</v>
      </c>
      <c r="C21" s="11">
        <f>SUM(C15)-C16-C17-C18-C19-C20</f>
        <v>47749.61100000002</v>
      </c>
      <c r="D21" s="11">
        <f>SUM(D15)-D16-D17-D18-D19-D20</f>
        <v>44020.95800000003</v>
      </c>
      <c r="E21" s="20">
        <f t="shared" si="0"/>
        <v>84.42153882963</v>
      </c>
      <c r="F21" s="20">
        <f t="shared" si="1"/>
        <v>92.19123900297326</v>
      </c>
    </row>
    <row r="22" spans="1:6" s="37" customFormat="1" ht="15">
      <c r="A22" s="36" t="s">
        <v>41</v>
      </c>
      <c r="B22" s="25">
        <v>27762.57</v>
      </c>
      <c r="C22" s="25">
        <v>27762.57</v>
      </c>
      <c r="D22" s="25">
        <f>25630.904+102.66</f>
        <v>25733.564</v>
      </c>
      <c r="E22" s="20">
        <f t="shared" si="0"/>
        <v>92.69157718467707</v>
      </c>
      <c r="F22" s="20">
        <f t="shared" si="1"/>
        <v>92.69157718467707</v>
      </c>
    </row>
    <row r="23" spans="1:6" s="35" customFormat="1" ht="28.5">
      <c r="A23" s="34" t="s">
        <v>59</v>
      </c>
      <c r="B23" s="18">
        <f>B24+B34</f>
        <v>702877.366</v>
      </c>
      <c r="C23" s="18">
        <f>C24+C34</f>
        <v>690581.568</v>
      </c>
      <c r="D23" s="18">
        <f>D24+D34</f>
        <v>683323.965</v>
      </c>
      <c r="E23" s="19">
        <f t="shared" si="0"/>
        <v>97.21809209602574</v>
      </c>
      <c r="F23" s="19">
        <f t="shared" si="1"/>
        <v>98.94905926594322</v>
      </c>
    </row>
    <row r="24" spans="1:6" s="37" customFormat="1" ht="15">
      <c r="A24" s="36" t="s">
        <v>43</v>
      </c>
      <c r="B24" s="25">
        <v>696401.564</v>
      </c>
      <c r="C24" s="25">
        <v>684105.766</v>
      </c>
      <c r="D24" s="25">
        <f>679655.061+26.429</f>
        <v>679681.49</v>
      </c>
      <c r="E24" s="20">
        <f t="shared" si="0"/>
        <v>97.59907575394244</v>
      </c>
      <c r="F24" s="20">
        <f t="shared" si="1"/>
        <v>99.35327602545014</v>
      </c>
    </row>
    <row r="25" spans="1:6" s="37" customFormat="1" ht="15">
      <c r="A25" s="38" t="s">
        <v>35</v>
      </c>
      <c r="B25" s="11">
        <v>15453.313</v>
      </c>
      <c r="C25" s="11">
        <v>14044.53</v>
      </c>
      <c r="D25" s="11">
        <v>13563.545</v>
      </c>
      <c r="E25" s="20">
        <f t="shared" si="0"/>
        <v>87.771114194089</v>
      </c>
      <c r="F25" s="20">
        <f t="shared" si="1"/>
        <v>96.57528589422358</v>
      </c>
    </row>
    <row r="26" spans="1:6" s="37" customFormat="1" ht="15">
      <c r="A26" s="38" t="s">
        <v>36</v>
      </c>
      <c r="B26" s="11">
        <v>3369.614</v>
      </c>
      <c r="C26" s="11">
        <v>3058.696</v>
      </c>
      <c r="D26" s="11">
        <v>2950.142</v>
      </c>
      <c r="E26" s="20">
        <f t="shared" si="0"/>
        <v>87.55133377294847</v>
      </c>
      <c r="F26" s="20">
        <f t="shared" si="1"/>
        <v>96.45097126357113</v>
      </c>
    </row>
    <row r="27" spans="1:6" s="37" customFormat="1" ht="15">
      <c r="A27" s="38" t="s">
        <v>37</v>
      </c>
      <c r="B27" s="11">
        <v>73.6</v>
      </c>
      <c r="C27" s="11">
        <v>71.9</v>
      </c>
      <c r="D27" s="11">
        <v>70</v>
      </c>
      <c r="E27" s="20">
        <f t="shared" si="0"/>
        <v>95.10869565217392</v>
      </c>
      <c r="F27" s="20">
        <f t="shared" si="1"/>
        <v>97.35744089012516</v>
      </c>
    </row>
    <row r="28" spans="1:6" s="37" customFormat="1" ht="15">
      <c r="A28" s="38" t="s">
        <v>38</v>
      </c>
      <c r="B28" s="11">
        <v>302.527</v>
      </c>
      <c r="C28" s="11">
        <v>284.637</v>
      </c>
      <c r="D28" s="11">
        <f>283.156+0.882</f>
        <v>284.038</v>
      </c>
      <c r="E28" s="20">
        <f t="shared" si="0"/>
        <v>93.8884793753946</v>
      </c>
      <c r="F28" s="20">
        <f t="shared" si="1"/>
        <v>99.78955652286949</v>
      </c>
    </row>
    <row r="29" spans="1:6" s="37" customFormat="1" ht="30">
      <c r="A29" s="38" t="s">
        <v>39</v>
      </c>
      <c r="B29" s="11">
        <v>1266.718</v>
      </c>
      <c r="C29" s="11">
        <v>1076.988</v>
      </c>
      <c r="D29" s="11">
        <f>814.847+17.868</f>
        <v>832.715</v>
      </c>
      <c r="E29" s="20">
        <f t="shared" si="0"/>
        <v>65.7379937760417</v>
      </c>
      <c r="F29" s="20">
        <f t="shared" si="1"/>
        <v>77.31887449070928</v>
      </c>
    </row>
    <row r="30" spans="1:6" s="37" customFormat="1" ht="15">
      <c r="A30" s="38" t="s">
        <v>40</v>
      </c>
      <c r="B30" s="11">
        <f>SUM(B24)-B25-B26-B27-B28-B29</f>
        <v>675935.7920000001</v>
      </c>
      <c r="C30" s="11">
        <f>SUM(C24)-C25-C26-C27-C28-C29</f>
        <v>665569.0149999999</v>
      </c>
      <c r="D30" s="11">
        <f>SUM(D24)-D25-D26-D27-D28-D29</f>
        <v>661981.05</v>
      </c>
      <c r="E30" s="20">
        <f t="shared" si="0"/>
        <v>97.93549296173384</v>
      </c>
      <c r="F30" s="20">
        <f t="shared" si="1"/>
        <v>99.46091766306161</v>
      </c>
    </row>
    <row r="31" spans="1:6" s="37" customFormat="1" ht="15">
      <c r="A31" s="38" t="s">
        <v>44</v>
      </c>
      <c r="B31" s="11">
        <f>SUM(B32:B33)</f>
        <v>650894</v>
      </c>
      <c r="C31" s="11">
        <f>SUM(C32:C33)</f>
        <v>642236.6340000001</v>
      </c>
      <c r="D31" s="11">
        <f>SUM(D32:D33)</f>
        <v>641640.554</v>
      </c>
      <c r="E31" s="20">
        <f t="shared" si="0"/>
        <v>98.57834824103465</v>
      </c>
      <c r="F31" s="20">
        <f t="shared" si="1"/>
        <v>99.90718685785836</v>
      </c>
    </row>
    <row r="32" spans="1:6" s="37" customFormat="1" ht="30">
      <c r="A32" s="39" t="s">
        <v>63</v>
      </c>
      <c r="B32" s="11">
        <v>417980</v>
      </c>
      <c r="C32" s="11">
        <v>412704.026</v>
      </c>
      <c r="D32" s="67">
        <v>412704.026</v>
      </c>
      <c r="E32" s="20">
        <f t="shared" si="0"/>
        <v>98.73774486817551</v>
      </c>
      <c r="F32" s="20">
        <f t="shared" si="1"/>
        <v>100</v>
      </c>
    </row>
    <row r="33" spans="1:6" s="37" customFormat="1" ht="15">
      <c r="A33" s="39" t="s">
        <v>60</v>
      </c>
      <c r="B33" s="11">
        <v>232914</v>
      </c>
      <c r="C33" s="11">
        <v>229532.608</v>
      </c>
      <c r="D33" s="11">
        <v>228936.528</v>
      </c>
      <c r="E33" s="20">
        <f t="shared" si="0"/>
        <v>98.29230016229165</v>
      </c>
      <c r="F33" s="20">
        <f t="shared" si="1"/>
        <v>99.74030705040391</v>
      </c>
    </row>
    <row r="34" spans="1:6" s="37" customFormat="1" ht="15">
      <c r="A34" s="36" t="s">
        <v>41</v>
      </c>
      <c r="B34" s="25">
        <v>6475.802</v>
      </c>
      <c r="C34" s="25">
        <v>6475.802</v>
      </c>
      <c r="D34" s="25">
        <v>3642.475</v>
      </c>
      <c r="E34" s="20">
        <f t="shared" si="0"/>
        <v>56.24747328593431</v>
      </c>
      <c r="F34" s="20">
        <f t="shared" si="1"/>
        <v>56.24747328593431</v>
      </c>
    </row>
    <row r="35" spans="1:6" s="35" customFormat="1" ht="14.25">
      <c r="A35" s="34" t="s">
        <v>61</v>
      </c>
      <c r="B35" s="18">
        <f>B36+B41</f>
        <v>109685.554</v>
      </c>
      <c r="C35" s="18">
        <f>C36+C41</f>
        <v>101368.698</v>
      </c>
      <c r="D35" s="18">
        <f>D36+D41</f>
        <v>86936.78899999999</v>
      </c>
      <c r="E35" s="19">
        <f t="shared" si="0"/>
        <v>79.26001723071025</v>
      </c>
      <c r="F35" s="19">
        <f t="shared" si="1"/>
        <v>85.76295317515076</v>
      </c>
    </row>
    <row r="36" spans="1:6" s="37" customFormat="1" ht="15">
      <c r="A36" s="36" t="s">
        <v>43</v>
      </c>
      <c r="B36" s="25">
        <v>89564.652</v>
      </c>
      <c r="C36" s="25">
        <v>81377.976</v>
      </c>
      <c r="D36" s="25">
        <f>75440.59+66</f>
        <v>75506.59</v>
      </c>
      <c r="E36" s="20">
        <f t="shared" si="0"/>
        <v>84.30400645111644</v>
      </c>
      <c r="F36" s="20">
        <f t="shared" si="1"/>
        <v>92.78504297034864</v>
      </c>
    </row>
    <row r="37" spans="1:6" s="37" customFormat="1" ht="15">
      <c r="A37" s="38" t="s">
        <v>35</v>
      </c>
      <c r="B37" s="11">
        <v>40713.289</v>
      </c>
      <c r="C37" s="11">
        <v>37230.715</v>
      </c>
      <c r="D37" s="11">
        <v>36581.317</v>
      </c>
      <c r="E37" s="20">
        <f t="shared" si="0"/>
        <v>89.85104838864775</v>
      </c>
      <c r="F37" s="20">
        <f t="shared" si="1"/>
        <v>98.2557466328541</v>
      </c>
    </row>
    <row r="38" spans="1:6" s="37" customFormat="1" ht="15">
      <c r="A38" s="38" t="s">
        <v>36</v>
      </c>
      <c r="B38" s="11">
        <v>8986.923</v>
      </c>
      <c r="C38" s="11">
        <v>8231.752</v>
      </c>
      <c r="D38" s="11">
        <v>8093.179</v>
      </c>
      <c r="E38" s="20">
        <f t="shared" si="0"/>
        <v>90.05506111491107</v>
      </c>
      <c r="F38" s="20">
        <f t="shared" si="1"/>
        <v>98.3166038043906</v>
      </c>
    </row>
    <row r="39" spans="1:6" s="37" customFormat="1" ht="30">
      <c r="A39" s="38" t="s">
        <v>39</v>
      </c>
      <c r="B39" s="11">
        <v>6055.424</v>
      </c>
      <c r="C39" s="11">
        <v>5081.263</v>
      </c>
      <c r="D39" s="11">
        <f>3794.193+28.818</f>
        <v>3823.0110000000004</v>
      </c>
      <c r="E39" s="20">
        <f t="shared" si="0"/>
        <v>63.13366330747443</v>
      </c>
      <c r="F39" s="20">
        <f t="shared" si="1"/>
        <v>75.23741636675764</v>
      </c>
    </row>
    <row r="40" spans="1:6" s="37" customFormat="1" ht="15">
      <c r="A40" s="38" t="s">
        <v>40</v>
      </c>
      <c r="B40" s="11">
        <f>SUM(B36)-B37-B38-B39</f>
        <v>33809.016</v>
      </c>
      <c r="C40" s="11">
        <f>SUM(C36)-C37-C38-C39</f>
        <v>30834.246</v>
      </c>
      <c r="D40" s="11">
        <f>SUM(D36)-D37-D38-D39</f>
        <v>27009.08299999999</v>
      </c>
      <c r="E40" s="20">
        <f t="shared" si="0"/>
        <v>79.88722002438637</v>
      </c>
      <c r="F40" s="20">
        <f t="shared" si="1"/>
        <v>87.59443315072465</v>
      </c>
    </row>
    <row r="41" spans="1:6" s="37" customFormat="1" ht="15">
      <c r="A41" s="36" t="s">
        <v>41</v>
      </c>
      <c r="B41" s="25">
        <v>20120.902</v>
      </c>
      <c r="C41" s="25">
        <v>19990.722</v>
      </c>
      <c r="D41" s="25">
        <v>11430.199</v>
      </c>
      <c r="E41" s="20">
        <f t="shared" si="0"/>
        <v>56.80758745308735</v>
      </c>
      <c r="F41" s="20">
        <f t="shared" si="1"/>
        <v>57.17751965136627</v>
      </c>
    </row>
    <row r="42" spans="1:6" s="35" customFormat="1" ht="14.25">
      <c r="A42" s="34" t="s">
        <v>62</v>
      </c>
      <c r="B42" s="18">
        <f>B43+B48</f>
        <v>70227.592</v>
      </c>
      <c r="C42" s="18">
        <f>C43+C48</f>
        <v>66092.456</v>
      </c>
      <c r="D42" s="18">
        <f>D43+D48</f>
        <v>52431.279</v>
      </c>
      <c r="E42" s="19">
        <f t="shared" si="0"/>
        <v>74.65908698677865</v>
      </c>
      <c r="F42" s="19">
        <f t="shared" si="1"/>
        <v>79.33020222459277</v>
      </c>
    </row>
    <row r="43" spans="1:6" s="37" customFormat="1" ht="15">
      <c r="A43" s="36" t="s">
        <v>43</v>
      </c>
      <c r="B43" s="25">
        <v>53627.257</v>
      </c>
      <c r="C43" s="25">
        <v>49492.121</v>
      </c>
      <c r="D43" s="25">
        <f>44889.478+86.352</f>
        <v>44975.83</v>
      </c>
      <c r="E43" s="20">
        <f t="shared" si="0"/>
        <v>83.86748179195517</v>
      </c>
      <c r="F43" s="20">
        <f t="shared" si="1"/>
        <v>90.8747273126565</v>
      </c>
    </row>
    <row r="44" spans="1:6" s="37" customFormat="1" ht="15">
      <c r="A44" s="38" t="s">
        <v>35</v>
      </c>
      <c r="B44" s="11">
        <v>24520.528</v>
      </c>
      <c r="C44" s="11">
        <v>22145.318</v>
      </c>
      <c r="D44" s="11">
        <v>22023.419</v>
      </c>
      <c r="E44" s="20">
        <f t="shared" si="0"/>
        <v>89.81625110193387</v>
      </c>
      <c r="F44" s="20">
        <f t="shared" si="1"/>
        <v>99.44954956167258</v>
      </c>
    </row>
    <row r="45" spans="1:6" s="37" customFormat="1" ht="15">
      <c r="A45" s="38" t="s">
        <v>36</v>
      </c>
      <c r="B45" s="11">
        <v>5402.879</v>
      </c>
      <c r="C45" s="11">
        <v>4882.938</v>
      </c>
      <c r="D45" s="11">
        <v>4843.313</v>
      </c>
      <c r="E45" s="20">
        <f t="shared" si="0"/>
        <v>89.64318838160173</v>
      </c>
      <c r="F45" s="20">
        <f t="shared" si="1"/>
        <v>99.18850085747556</v>
      </c>
    </row>
    <row r="46" spans="1:6" s="37" customFormat="1" ht="30">
      <c r="A46" s="38" t="s">
        <v>39</v>
      </c>
      <c r="B46" s="11">
        <v>3672.694</v>
      </c>
      <c r="C46" s="11">
        <v>3341.366</v>
      </c>
      <c r="D46" s="11">
        <f>2458.653+21.689</f>
        <v>2480.3419999999996</v>
      </c>
      <c r="E46" s="20">
        <f t="shared" si="0"/>
        <v>67.53467618048222</v>
      </c>
      <c r="F46" s="20">
        <f t="shared" si="1"/>
        <v>74.23137722715798</v>
      </c>
    </row>
    <row r="47" spans="1:6" s="37" customFormat="1" ht="15">
      <c r="A47" s="38" t="s">
        <v>40</v>
      </c>
      <c r="B47" s="11">
        <f>SUM(B43)-B44-B45-B46</f>
        <v>20031.156</v>
      </c>
      <c r="C47" s="11">
        <f>SUM(C43)-C44-C45-C46</f>
        <v>19122.498999999996</v>
      </c>
      <c r="D47" s="11">
        <f>SUM(D43)-D44-D45-D46</f>
        <v>15628.755999999998</v>
      </c>
      <c r="E47" s="20">
        <f t="shared" si="0"/>
        <v>78.02223695926484</v>
      </c>
      <c r="F47" s="20">
        <f t="shared" si="1"/>
        <v>81.72967351181454</v>
      </c>
    </row>
    <row r="48" spans="1:6" s="37" customFormat="1" ht="15">
      <c r="A48" s="36" t="s">
        <v>41</v>
      </c>
      <c r="B48" s="25">
        <v>16600.335</v>
      </c>
      <c r="C48" s="25">
        <v>16600.335</v>
      </c>
      <c r="D48" s="25">
        <v>7455.449</v>
      </c>
      <c r="E48" s="20">
        <f t="shared" si="0"/>
        <v>44.91143702822865</v>
      </c>
      <c r="F48" s="20">
        <f t="shared" si="1"/>
        <v>44.91143702822865</v>
      </c>
    </row>
    <row r="49" spans="1:6" s="37" customFormat="1" ht="14.25">
      <c r="A49" s="34" t="s">
        <v>45</v>
      </c>
      <c r="B49" s="18">
        <f>B50+B55</f>
        <v>94642.265</v>
      </c>
      <c r="C49" s="18">
        <f>C50+C55</f>
        <v>86608.454</v>
      </c>
      <c r="D49" s="18">
        <f>D50+D55</f>
        <v>78337.804</v>
      </c>
      <c r="E49" s="19">
        <f t="shared" si="0"/>
        <v>82.77253719572329</v>
      </c>
      <c r="F49" s="19">
        <f t="shared" si="1"/>
        <v>90.45052807431479</v>
      </c>
    </row>
    <row r="50" spans="1:6" s="37" customFormat="1" ht="15">
      <c r="A50" s="36" t="s">
        <v>43</v>
      </c>
      <c r="B50" s="25">
        <v>85790.132</v>
      </c>
      <c r="C50" s="25">
        <v>77756.321</v>
      </c>
      <c r="D50" s="25">
        <v>73090.117</v>
      </c>
      <c r="E50" s="20">
        <f t="shared" si="0"/>
        <v>85.1964151308218</v>
      </c>
      <c r="F50" s="20">
        <f t="shared" si="1"/>
        <v>93.99893932738922</v>
      </c>
    </row>
    <row r="51" spans="1:6" s="37" customFormat="1" ht="15">
      <c r="A51" s="38" t="s">
        <v>35</v>
      </c>
      <c r="B51" s="11">
        <v>53090.9</v>
      </c>
      <c r="C51" s="11">
        <v>47907.858</v>
      </c>
      <c r="D51" s="11">
        <v>47200.169</v>
      </c>
      <c r="E51" s="20">
        <f t="shared" si="0"/>
        <v>88.90444313432245</v>
      </c>
      <c r="F51" s="20">
        <f t="shared" si="1"/>
        <v>98.5228122701708</v>
      </c>
    </row>
    <row r="52" spans="1:6" s="37" customFormat="1" ht="15">
      <c r="A52" s="38" t="s">
        <v>36</v>
      </c>
      <c r="B52" s="11">
        <v>11729.443</v>
      </c>
      <c r="C52" s="11">
        <v>10587.347</v>
      </c>
      <c r="D52" s="11">
        <v>10356.407</v>
      </c>
      <c r="E52" s="20">
        <f t="shared" si="0"/>
        <v>88.2941074013489</v>
      </c>
      <c r="F52" s="20">
        <f t="shared" si="1"/>
        <v>97.81871700247474</v>
      </c>
    </row>
    <row r="53" spans="1:6" s="37" customFormat="1" ht="30">
      <c r="A53" s="38" t="s">
        <v>39</v>
      </c>
      <c r="B53" s="11">
        <v>4404.446</v>
      </c>
      <c r="C53" s="11">
        <v>3710.056</v>
      </c>
      <c r="D53" s="11">
        <v>2896.955</v>
      </c>
      <c r="E53" s="20">
        <f t="shared" si="0"/>
        <v>65.77342530706473</v>
      </c>
      <c r="F53" s="20">
        <f t="shared" si="1"/>
        <v>78.08386180693768</v>
      </c>
    </row>
    <row r="54" spans="1:6" s="37" customFormat="1" ht="15">
      <c r="A54" s="38" t="s">
        <v>40</v>
      </c>
      <c r="B54" s="11">
        <f>SUM(B50)-B51-B52-B53</f>
        <v>16565.342999999997</v>
      </c>
      <c r="C54" s="11">
        <f>SUM(C50)-C51-C52-C53</f>
        <v>15551.059999999994</v>
      </c>
      <c r="D54" s="11">
        <f>SUM(D50)-D51-D52-D53</f>
        <v>12636.585999999998</v>
      </c>
      <c r="E54" s="20">
        <f t="shared" si="0"/>
        <v>76.28327406199799</v>
      </c>
      <c r="F54" s="20">
        <f t="shared" si="1"/>
        <v>81.25867947265333</v>
      </c>
    </row>
    <row r="55" spans="1:6" s="37" customFormat="1" ht="15">
      <c r="A55" s="36" t="s">
        <v>41</v>
      </c>
      <c r="B55" s="25">
        <v>8852.133</v>
      </c>
      <c r="C55" s="25">
        <v>8852.133</v>
      </c>
      <c r="D55" s="25">
        <v>5247.687</v>
      </c>
      <c r="E55" s="20">
        <f t="shared" si="0"/>
        <v>59.28161043219753</v>
      </c>
      <c r="F55" s="20">
        <f t="shared" si="1"/>
        <v>59.28161043219753</v>
      </c>
    </row>
    <row r="56" spans="1:6" s="37" customFormat="1" ht="28.5">
      <c r="A56" s="21" t="s">
        <v>46</v>
      </c>
      <c r="B56" s="22">
        <f>B57+B60</f>
        <v>421519.179</v>
      </c>
      <c r="C56" s="22">
        <f>C57+C60</f>
        <v>398970.30700000003</v>
      </c>
      <c r="D56" s="69">
        <f>D57+D60</f>
        <v>245872.441</v>
      </c>
      <c r="E56" s="19">
        <f t="shared" si="0"/>
        <v>58.33007209382518</v>
      </c>
      <c r="F56" s="19">
        <f t="shared" si="1"/>
        <v>61.62675183744939</v>
      </c>
    </row>
    <row r="57" spans="1:6" s="37" customFormat="1" ht="15">
      <c r="A57" s="36" t="s">
        <v>43</v>
      </c>
      <c r="B57" s="25">
        <v>203851.486</v>
      </c>
      <c r="C57" s="25">
        <v>190449.422</v>
      </c>
      <c r="D57" s="25">
        <f>144026.923+2148.907</f>
        <v>146175.83000000002</v>
      </c>
      <c r="E57" s="20">
        <f t="shared" si="0"/>
        <v>71.70702204250794</v>
      </c>
      <c r="F57" s="20">
        <f t="shared" si="1"/>
        <v>76.75309720813961</v>
      </c>
    </row>
    <row r="58" spans="1:6" s="37" customFormat="1" ht="30">
      <c r="A58" s="38" t="s">
        <v>39</v>
      </c>
      <c r="B58" s="11">
        <v>25333.7</v>
      </c>
      <c r="C58" s="11">
        <v>23222.156</v>
      </c>
      <c r="D58" s="11">
        <v>17824.814</v>
      </c>
      <c r="E58" s="20">
        <f t="shared" si="0"/>
        <v>70.36008952502002</v>
      </c>
      <c r="F58" s="20">
        <f t="shared" si="1"/>
        <v>76.75779113705032</v>
      </c>
    </row>
    <row r="59" spans="1:6" s="37" customFormat="1" ht="15">
      <c r="A59" s="38" t="s">
        <v>40</v>
      </c>
      <c r="B59" s="11">
        <f>SUM(B57)-B58</f>
        <v>178517.786</v>
      </c>
      <c r="C59" s="11">
        <f>SUM(C57)-C58</f>
        <v>167227.266</v>
      </c>
      <c r="D59" s="11">
        <f>SUM(D57)-D58</f>
        <v>128351.01600000002</v>
      </c>
      <c r="E59" s="20">
        <f t="shared" si="0"/>
        <v>71.89816705434608</v>
      </c>
      <c r="F59" s="20">
        <f t="shared" si="1"/>
        <v>76.75244538172382</v>
      </c>
    </row>
    <row r="60" spans="1:6" s="37" customFormat="1" ht="15">
      <c r="A60" s="36" t="s">
        <v>41</v>
      </c>
      <c r="B60" s="25">
        <v>217667.693</v>
      </c>
      <c r="C60" s="25">
        <v>208520.885</v>
      </c>
      <c r="D60" s="25">
        <f>98425.211+1271.4</f>
        <v>99696.61099999999</v>
      </c>
      <c r="E60" s="20">
        <f t="shared" si="0"/>
        <v>45.80220869065764</v>
      </c>
      <c r="F60" s="20">
        <f t="shared" si="1"/>
        <v>47.81133122468763</v>
      </c>
    </row>
    <row r="61" spans="1:6" s="37" customFormat="1" ht="15">
      <c r="A61" s="21" t="s">
        <v>47</v>
      </c>
      <c r="B61" s="22">
        <f>SUM(B62)</f>
        <v>93384.755</v>
      </c>
      <c r="C61" s="22">
        <f>SUM(C62)</f>
        <v>91266.881</v>
      </c>
      <c r="D61" s="22">
        <f>SUM(D62)</f>
        <v>45943.799</v>
      </c>
      <c r="E61" s="20">
        <f t="shared" si="0"/>
        <v>49.19839324951915</v>
      </c>
      <c r="F61" s="20">
        <f t="shared" si="1"/>
        <v>50.34005599468223</v>
      </c>
    </row>
    <row r="62" spans="1:6" s="37" customFormat="1" ht="15">
      <c r="A62" s="36" t="s">
        <v>41</v>
      </c>
      <c r="B62" s="25">
        <v>93384.755</v>
      </c>
      <c r="C62" s="25">
        <v>91266.881</v>
      </c>
      <c r="D62" s="25">
        <f>45872.563+71.236</f>
        <v>45943.799</v>
      </c>
      <c r="E62" s="20">
        <f t="shared" si="0"/>
        <v>49.19839324951915</v>
      </c>
      <c r="F62" s="20">
        <f t="shared" si="1"/>
        <v>50.34005599468223</v>
      </c>
    </row>
    <row r="63" spans="1:6" s="37" customFormat="1" ht="15">
      <c r="A63" s="40" t="s">
        <v>48</v>
      </c>
      <c r="B63" s="22">
        <f>SUM(B64:B65)</f>
        <v>321882.857</v>
      </c>
      <c r="C63" s="22">
        <f>SUM(C64:C65)</f>
        <v>316007.296</v>
      </c>
      <c r="D63" s="22">
        <f>SUM(D64:D65)</f>
        <v>234888.202</v>
      </c>
      <c r="E63" s="19">
        <f t="shared" si="0"/>
        <v>72.97319409588812</v>
      </c>
      <c r="F63" s="19">
        <f t="shared" si="1"/>
        <v>74.32999331762264</v>
      </c>
    </row>
    <row r="64" spans="1:6" s="37" customFormat="1" ht="15">
      <c r="A64" s="36" t="s">
        <v>40</v>
      </c>
      <c r="B64" s="25">
        <v>106158.037</v>
      </c>
      <c r="C64" s="25">
        <v>101132.476</v>
      </c>
      <c r="D64" s="25">
        <v>88315.16</v>
      </c>
      <c r="E64" s="20">
        <f t="shared" si="0"/>
        <v>83.19215623777973</v>
      </c>
      <c r="F64" s="20">
        <f t="shared" si="1"/>
        <v>87.3262116117873</v>
      </c>
    </row>
    <row r="65" spans="1:6" s="37" customFormat="1" ht="15">
      <c r="A65" s="36" t="s">
        <v>41</v>
      </c>
      <c r="B65" s="25">
        <v>215724.82</v>
      </c>
      <c r="C65" s="25">
        <v>214874.82</v>
      </c>
      <c r="D65" s="25">
        <v>146573.042</v>
      </c>
      <c r="E65" s="20">
        <f t="shared" si="0"/>
        <v>67.94444978561113</v>
      </c>
      <c r="F65" s="20">
        <f t="shared" si="1"/>
        <v>68.21322386680765</v>
      </c>
    </row>
    <row r="66" spans="1:6" s="37" customFormat="1" ht="57">
      <c r="A66" s="41" t="s">
        <v>49</v>
      </c>
      <c r="B66" s="22">
        <f>SUM(B67:B67)</f>
        <v>19700</v>
      </c>
      <c r="C66" s="22">
        <f>SUM(C67:C67)</f>
        <v>19700</v>
      </c>
      <c r="D66" s="22">
        <f>SUM(D67:D67)</f>
        <v>16830.946</v>
      </c>
      <c r="E66" s="19">
        <f t="shared" si="0"/>
        <v>85.43627411167513</v>
      </c>
      <c r="F66" s="19">
        <f t="shared" si="1"/>
        <v>85.43627411167513</v>
      </c>
    </row>
    <row r="67" spans="1:6" s="37" customFormat="1" ht="15">
      <c r="A67" s="36" t="s">
        <v>41</v>
      </c>
      <c r="B67" s="25">
        <v>19700</v>
      </c>
      <c r="C67" s="25">
        <v>19700</v>
      </c>
      <c r="D67" s="25">
        <v>16830.946</v>
      </c>
      <c r="E67" s="20">
        <f t="shared" si="0"/>
        <v>85.43627411167513</v>
      </c>
      <c r="F67" s="20">
        <f t="shared" si="1"/>
        <v>85.43627411167513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8347.246</v>
      </c>
      <c r="D68" s="18">
        <f>SUM(D69)+D72</f>
        <v>8092.63</v>
      </c>
      <c r="E68" s="19">
        <f t="shared" si="0"/>
        <v>90.35987047789192</v>
      </c>
      <c r="F68" s="19">
        <f t="shared" si="1"/>
        <v>96.94970053596121</v>
      </c>
    </row>
    <row r="69" spans="1:6" s="37" customFormat="1" ht="15">
      <c r="A69" s="36" t="s">
        <v>43</v>
      </c>
      <c r="B69" s="25">
        <v>8156</v>
      </c>
      <c r="C69" s="25">
        <v>7547.246</v>
      </c>
      <c r="D69" s="25">
        <v>7293.43</v>
      </c>
      <c r="E69" s="20">
        <f>SUM(D69)/B69*100</f>
        <v>89.42410495340853</v>
      </c>
      <c r="F69" s="20">
        <f>SUM(D69)/C69*100</f>
        <v>96.63697194976817</v>
      </c>
    </row>
    <row r="70" spans="1:6" s="37" customFormat="1" ht="30">
      <c r="A70" s="38" t="s">
        <v>39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>SUM(D70)/C70*100</f>
        <v>11.026415094339622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7533.996</v>
      </c>
      <c r="D71" s="11">
        <f>SUM(D69)-D70</f>
        <v>7291.969</v>
      </c>
      <c r="E71" s="19">
        <f>SUM(D71)/B71*100</f>
        <v>89.57044084272239</v>
      </c>
      <c r="F71" s="19">
        <f>SUM(D71)/C71*100</f>
        <v>96.78753479561179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>
        <v>799.2</v>
      </c>
      <c r="E72" s="20"/>
      <c r="F72" s="20"/>
    </row>
    <row r="73" spans="1:6" s="37" customFormat="1" ht="15">
      <c r="A73" s="40" t="s">
        <v>51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34656.1</v>
      </c>
      <c r="D74" s="18">
        <v>33605.933</v>
      </c>
      <c r="E74" s="19">
        <f>SUM(D74)/B74*100</f>
        <v>88.88906434326282</v>
      </c>
      <c r="F74" s="19">
        <f>SUM(D74)/C74*100</f>
        <v>96.96974847140906</v>
      </c>
    </row>
    <row r="75" spans="1:6" s="35" customFormat="1" ht="15">
      <c r="A75" s="34" t="s">
        <v>53</v>
      </c>
      <c r="B75" s="18">
        <f>SUM(B76)+B80</f>
        <v>19528.14</v>
      </c>
      <c r="C75" s="18">
        <f>SUM(C76)+C80</f>
        <v>19135.337</v>
      </c>
      <c r="D75" s="18">
        <f>SUM(D76)+D80</f>
        <v>8462.206</v>
      </c>
      <c r="E75" s="20">
        <f>SUM(D75)/B75*100</f>
        <v>43.33339478311811</v>
      </c>
      <c r="F75" s="20">
        <f>SUM(D75)/C75*100</f>
        <v>44.22292641096418</v>
      </c>
    </row>
    <row r="76" spans="1:6" s="35" customFormat="1" ht="15">
      <c r="A76" s="36" t="s">
        <v>43</v>
      </c>
      <c r="B76" s="25">
        <f>7250.968+477.6-50-228.1</f>
        <v>7450.468</v>
      </c>
      <c r="C76" s="25">
        <f>6864.164+477.601-50-228.1</f>
        <v>7063.664999999999</v>
      </c>
      <c r="D76" s="25">
        <f>3673.222-0.476+668.086</f>
        <v>4340.832</v>
      </c>
      <c r="E76" s="19">
        <f>SUM(D76)/B76*100</f>
        <v>58.262541359817945</v>
      </c>
      <c r="F76" s="19">
        <f>SUM(D76)/C76*100</f>
        <v>61.45297094355411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7450.468</v>
      </c>
      <c r="C79" s="11">
        <f>SUM(C76)-C77-C78</f>
        <v>7063.664999999999</v>
      </c>
      <c r="D79" s="11">
        <f>SUM(D76)-D77-D78</f>
        <v>4340.832</v>
      </c>
      <c r="E79" s="20">
        <f aca="true" t="shared" si="2" ref="E79:E90">SUM(D79)/B79*100</f>
        <v>58.262541359817945</v>
      </c>
      <c r="F79" s="20">
        <f aca="true" t="shared" si="3" ref="F79:F90">SUM(D79)/C79*100</f>
        <v>61.45297094355411</v>
      </c>
    </row>
    <row r="80" spans="1:6" s="37" customFormat="1" ht="15">
      <c r="A80" s="36" t="s">
        <v>41</v>
      </c>
      <c r="B80" s="25">
        <f>2007.844+9864.6+205.228</f>
        <v>12077.671999999999</v>
      </c>
      <c r="C80" s="25">
        <f>205.228+2001.844+9864.6</f>
        <v>12071.672</v>
      </c>
      <c r="D80" s="25">
        <f>55.634+3915.74+150</f>
        <v>4121.374</v>
      </c>
      <c r="E80" s="20">
        <f t="shared" si="2"/>
        <v>34.12391063443352</v>
      </c>
      <c r="F80" s="20">
        <f t="shared" si="3"/>
        <v>34.140871289412104</v>
      </c>
    </row>
    <row r="81" spans="1:6" s="37" customFormat="1" ht="40.5">
      <c r="A81" s="42" t="s">
        <v>54</v>
      </c>
      <c r="B81" s="70">
        <v>23493.296</v>
      </c>
      <c r="C81" s="70">
        <v>22772.8</v>
      </c>
      <c r="D81" s="18">
        <v>18000</v>
      </c>
      <c r="E81" s="19">
        <f t="shared" si="2"/>
        <v>76.61760188949222</v>
      </c>
      <c r="F81" s="19">
        <f t="shared" si="3"/>
        <v>79.04166373919765</v>
      </c>
    </row>
    <row r="82" spans="1:11" s="46" customFormat="1" ht="15.75">
      <c r="A82" s="43" t="s">
        <v>55</v>
      </c>
      <c r="B82" s="71">
        <f>B5+B14+B23+B35+B42+B49+B56+B61+B63+B66+B68+B73+B74+B75+B81</f>
        <v>3120395.569</v>
      </c>
      <c r="C82" s="71">
        <f>C5+C14+C23+C35+C42+C49+C56+C61+C63+C66+C68+C73+C74+C75+C81</f>
        <v>2953763.1979999994</v>
      </c>
      <c r="D82" s="28">
        <f>D5+D14+D23+D35+D42+D49+D56+D61+D63+D66+D68+D73+D74+D75+D81</f>
        <v>2518615.848</v>
      </c>
      <c r="E82" s="72">
        <f t="shared" si="2"/>
        <v>80.71463352343967</v>
      </c>
      <c r="F82" s="72">
        <f t="shared" si="3"/>
        <v>85.26803535589316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2386356.715</v>
      </c>
      <c r="C83" s="28">
        <f>C6+C15+C24+C36+C43+C50+C57+C64+C69+C76+C74</f>
        <v>2237145.796</v>
      </c>
      <c r="D83" s="28">
        <f>D6+D15+D24+D36+D43+D50+D57+D64+D69+D76+D74</f>
        <v>2090441.209</v>
      </c>
      <c r="E83" s="72">
        <f t="shared" si="2"/>
        <v>87.59969521153505</v>
      </c>
      <c r="F83" s="72">
        <f t="shared" si="3"/>
        <v>93.44233231189908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774025.6950000001</v>
      </c>
      <c r="C84" s="22">
        <f t="shared" si="4"/>
        <v>703424.566</v>
      </c>
      <c r="D84" s="22">
        <f t="shared" si="4"/>
        <v>684361.2870000001</v>
      </c>
      <c r="E84" s="19">
        <f t="shared" si="2"/>
        <v>88.41583573010455</v>
      </c>
      <c r="F84" s="19">
        <f t="shared" si="3"/>
        <v>97.28993272037646</v>
      </c>
    </row>
    <row r="85" spans="1:6" ht="15">
      <c r="A85" s="47" t="s">
        <v>36</v>
      </c>
      <c r="B85" s="22">
        <f t="shared" si="4"/>
        <v>171229.075</v>
      </c>
      <c r="C85" s="22">
        <f t="shared" si="4"/>
        <v>155739.03100000002</v>
      </c>
      <c r="D85" s="22">
        <f t="shared" si="4"/>
        <v>150704.31100000002</v>
      </c>
      <c r="E85" s="19">
        <f t="shared" si="2"/>
        <v>88.01327169465817</v>
      </c>
      <c r="F85" s="19">
        <f t="shared" si="3"/>
        <v>96.76720731619295</v>
      </c>
    </row>
    <row r="86" spans="1:6" ht="15">
      <c r="A86" s="47" t="s">
        <v>56</v>
      </c>
      <c r="B86" s="22">
        <f>B70+B11+B20+B29+B39+B46+B53+B58</f>
        <v>151429.921</v>
      </c>
      <c r="C86" s="22">
        <f>C70+C11+C20+C29+C39+C46+C53+C58</f>
        <v>139652.819</v>
      </c>
      <c r="D86" s="22">
        <f>D70+D11+D20+D29+D39+D46+D53+D58</f>
        <v>109838.476</v>
      </c>
      <c r="E86" s="19">
        <f t="shared" si="2"/>
        <v>72.53419619759293</v>
      </c>
      <c r="F86" s="19">
        <f t="shared" si="3"/>
        <v>78.65109833550872</v>
      </c>
    </row>
    <row r="87" spans="1:6" ht="15">
      <c r="A87" s="47" t="s">
        <v>40</v>
      </c>
      <c r="B87" s="22">
        <f>B83-B84-B85-B86</f>
        <v>1289672.0239999997</v>
      </c>
      <c r="C87" s="22">
        <f>C83-C84-C85-C86</f>
        <v>1238329.3800000001</v>
      </c>
      <c r="D87" s="22">
        <f>D83-D84-D85-D86</f>
        <v>1145537.1349999998</v>
      </c>
      <c r="E87" s="19">
        <f t="shared" si="2"/>
        <v>88.82391132646606</v>
      </c>
      <c r="F87" s="19">
        <f t="shared" si="3"/>
        <v>92.50665885032944</v>
      </c>
    </row>
    <row r="88" spans="1:6" ht="15">
      <c r="A88" s="34" t="s">
        <v>41</v>
      </c>
      <c r="B88" s="18">
        <f>B13+B22+B41+B34+B55+B60+B62+B65+B67+B72+B80+B48</f>
        <v>708045.558</v>
      </c>
      <c r="C88" s="18">
        <f>C13+C22+C41+C34+C55+C60+C62+C65+C67+C72+C80+C48</f>
        <v>691894.602</v>
      </c>
      <c r="D88" s="18">
        <f>D13+D22+D41+D34+D55+D60+D62+D65+D67+D72+D80+D48</f>
        <v>410174.63899999997</v>
      </c>
      <c r="E88" s="19">
        <f t="shared" si="2"/>
        <v>57.93054336201343</v>
      </c>
      <c r="F88" s="19">
        <f t="shared" si="3"/>
        <v>59.282821084937446</v>
      </c>
    </row>
    <row r="89" spans="1:6" ht="15">
      <c r="A89" s="34" t="s">
        <v>57</v>
      </c>
      <c r="B89" s="18">
        <f>SUM(B81)</f>
        <v>23493.296</v>
      </c>
      <c r="C89" s="18">
        <f>SUM(C81)</f>
        <v>22772.8</v>
      </c>
      <c r="D89" s="18">
        <f>SUM(D81)</f>
        <v>18000</v>
      </c>
      <c r="E89" s="19">
        <f t="shared" si="2"/>
        <v>76.61760188949222</v>
      </c>
      <c r="F89" s="19">
        <f t="shared" si="3"/>
        <v>79.04166373919765</v>
      </c>
    </row>
    <row r="90" spans="1:6" ht="28.5">
      <c r="A90" s="34" t="s">
        <v>58</v>
      </c>
      <c r="B90" s="18">
        <f>SUM(B73)</f>
        <v>2500</v>
      </c>
      <c r="C90" s="18">
        <f>SUM(C73)</f>
        <v>1950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2016-11-28T14:54:23Z</cp:lastPrinted>
  <dcterms:created xsi:type="dcterms:W3CDTF">2015-04-07T07:35:57Z</dcterms:created>
  <dcterms:modified xsi:type="dcterms:W3CDTF">2016-11-28T14:54:34Z</dcterms:modified>
  <cp:category/>
  <cp:version/>
  <cp:contentType/>
  <cp:contentStatus/>
</cp:coreProperties>
</file>