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<sst xmlns="http://schemas.openxmlformats.org/spreadsheetml/2006/main" count="184" uniqueCount="75">
  <si>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</si>
  <si>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</si>
  <si>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</si>
  <si>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</si>
  <si>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</si>
  <si>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</si>
  <si>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</si>
  <si>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</si>
  <si>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</si>
  <si>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</si>
  <si>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</si>
  <si>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</si>
  <si>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</si>
  <si>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</si>
  <si>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</si>
  <si>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</si>
  <si>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</si>
  <si>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</si>
  <si>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</si>
  <si>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</si>
  <si>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</si>
  <si>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</si>
  <si>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</si>
  <si>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</si>
  <si>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</si>
  <si>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</si>
  <si>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</si>
  <si>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</si>
  <si>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</si>
  <si>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</si>
  <si>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</si>
  <si>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</si>
  <si>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</si>
  <si>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</si>
  <si>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</si>
  <si>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</si>
  <si>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</si>
  <si>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</si>
  <si>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</si>
  <si>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</si>
  <si>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</si>
  <si>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</si>
  <si>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</si>
  <si>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</si>
  <si>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</si>
  <si>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</si>
  <si>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</si>
  <si>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</si>
  <si>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</si>
  <si>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</si>
  <si>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</si>
  <si>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</si>
  <si>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</si>
  <si>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</si>
  <si>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</si>
  <si>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</si>
  <si>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</si>
  <si>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</si>
  <si>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</si>
  <si>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</si>
  <si>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</si>
  <si>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</si>
  <si>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</si>
  <si>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</si>
  <si>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</si>
  <si>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</si>
  <si>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</si>
  <si>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</si>
  <si>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</si>
  <si>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январь-май с учетом изменений, тыс. грн. </t>
  </si>
  <si>
    <t>План на січень-липень,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</si>
  <si>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</si>
  <si>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</si>
  <si>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по15 липня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</si>
  <si>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15 июля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</si>
</sst>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164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164" fontId="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64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64" fontId="24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2" sqref="E92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71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69"/>
      <c r="B3" s="69" t="s">
        <v>64</v>
      </c>
      <c r="C3" s="69" t="s">
        <v>70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728767.4530000001</v>
      </c>
      <c r="C5" s="18">
        <f>C6+C13</f>
        <v>468338.146</v>
      </c>
      <c r="D5" s="18">
        <f>D6+D13</f>
        <v>385387.119</v>
      </c>
      <c r="E5" s="19">
        <f aca="true" t="shared" si="0" ref="E5:E36">SUM(D5)/B5*100</f>
        <v>52.88204315567862</v>
      </c>
      <c r="F5" s="19">
        <f>SUM(D5)/C5*100</f>
        <v>82.28821894853724</v>
      </c>
    </row>
    <row r="6" spans="1:6" s="14" customFormat="1" ht="16.5" customHeight="1">
      <c r="A6" s="30" t="s">
        <v>32</v>
      </c>
      <c r="B6" s="25">
        <v>690317.283</v>
      </c>
      <c r="C6" s="25">
        <v>443770.09</v>
      </c>
      <c r="D6" s="25">
        <f>377434.131+120.87</f>
        <v>377555.001</v>
      </c>
      <c r="E6" s="20">
        <f t="shared" si="0"/>
        <v>54.69296659634697</v>
      </c>
      <c r="F6" s="20">
        <f>SUM(D6)/C6*100</f>
        <v>85.07896532639232</v>
      </c>
    </row>
    <row r="7" spans="1:6" s="3" customFormat="1" ht="14.25" customHeight="1">
      <c r="A7" s="12" t="s">
        <v>1</v>
      </c>
      <c r="B7" s="11">
        <v>402687.173</v>
      </c>
      <c r="C7" s="11">
        <v>255535.266</v>
      </c>
      <c r="D7" s="11">
        <v>235626.454</v>
      </c>
      <c r="E7" s="20">
        <f t="shared" si="0"/>
        <v>58.513523598130604</v>
      </c>
      <c r="F7" s="20">
        <f aca="true" t="shared" si="1" ref="F7:F73">SUM(D7)/C7*100</f>
        <v>92.20897674452496</v>
      </c>
    </row>
    <row r="8" spans="1:6" s="3" customFormat="1" ht="15">
      <c r="A8" s="12" t="s">
        <v>27</v>
      </c>
      <c r="B8" s="11">
        <v>88423.224</v>
      </c>
      <c r="C8" s="11">
        <v>56460.633</v>
      </c>
      <c r="D8" s="11">
        <v>52518.257</v>
      </c>
      <c r="E8" s="20">
        <f t="shared" si="0"/>
        <v>59.39418924602885</v>
      </c>
      <c r="F8" s="20">
        <f t="shared" si="1"/>
        <v>93.01747821353685</v>
      </c>
    </row>
    <row r="9" spans="1:6" s="3" customFormat="1" ht="15">
      <c r="A9" s="12" t="s">
        <v>4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47825.907</v>
      </c>
      <c r="C10" s="11">
        <v>24743.565</v>
      </c>
      <c r="D10" s="11">
        <v>20353.888</v>
      </c>
      <c r="E10" s="20">
        <f t="shared" si="0"/>
        <v>42.55828958978237</v>
      </c>
      <c r="F10" s="20">
        <f t="shared" si="1"/>
        <v>82.25931873600267</v>
      </c>
    </row>
    <row r="11" spans="1:6" s="3" customFormat="1" ht="15">
      <c r="A11" s="12" t="s">
        <v>29</v>
      </c>
      <c r="B11" s="11">
        <v>92734.871</v>
      </c>
      <c r="C11" s="11">
        <v>63286.262</v>
      </c>
      <c r="D11" s="11">
        <v>43667.207</v>
      </c>
      <c r="E11" s="20">
        <f t="shared" si="0"/>
        <v>47.08822746947047</v>
      </c>
      <c r="F11" s="20">
        <f t="shared" si="1"/>
        <v>68.99950418939264</v>
      </c>
    </row>
    <row r="12" spans="1:6" s="3" customFormat="1" ht="15">
      <c r="A12" s="12" t="s">
        <v>13</v>
      </c>
      <c r="B12" s="11">
        <f>SUM(B6)-B7-B8-B9-B10-B11</f>
        <v>58492.83700000004</v>
      </c>
      <c r="C12" s="11">
        <f>SUM(C6)-C7-C8-C9-C10-C11</f>
        <v>43674.64900000002</v>
      </c>
      <c r="D12" s="11">
        <f>SUM(D6)-D7-D8-D9-D10-D11</f>
        <v>25374.99199999999</v>
      </c>
      <c r="E12" s="20">
        <f t="shared" si="0"/>
        <v>43.38136650817599</v>
      </c>
      <c r="F12" s="20">
        <f t="shared" si="1"/>
        <v>58.100047924827</v>
      </c>
    </row>
    <row r="13" spans="1:6" s="3" customFormat="1" ht="15">
      <c r="A13" s="30" t="s">
        <v>14</v>
      </c>
      <c r="B13" s="25">
        <v>38450.17</v>
      </c>
      <c r="C13" s="25">
        <v>24568.056</v>
      </c>
      <c r="D13" s="25">
        <f>7816.074+16.044</f>
        <v>7832.1179999999995</v>
      </c>
      <c r="E13" s="20">
        <f t="shared" si="0"/>
        <v>20.36952762497539</v>
      </c>
      <c r="F13" s="20">
        <f t="shared" si="1"/>
        <v>31.879274452972588</v>
      </c>
    </row>
    <row r="14" spans="1:6" s="2" customFormat="1" ht="14.25">
      <c r="A14" s="17" t="s">
        <v>6</v>
      </c>
      <c r="B14" s="18">
        <f>B15+B22</f>
        <v>391317.91</v>
      </c>
      <c r="C14" s="18">
        <f>C15+C22</f>
        <v>227245.63199999998</v>
      </c>
      <c r="D14" s="18">
        <f>D15+D22</f>
        <v>190975.27700000003</v>
      </c>
      <c r="E14" s="19">
        <f t="shared" si="0"/>
        <v>48.80310154983707</v>
      </c>
      <c r="F14" s="19">
        <f t="shared" si="1"/>
        <v>84.03914095915385</v>
      </c>
    </row>
    <row r="15" spans="1:6" s="14" customFormat="1" ht="15">
      <c r="A15" s="30" t="s">
        <v>31</v>
      </c>
      <c r="B15" s="25">
        <f>350801.31+25271</f>
        <v>376072.31</v>
      </c>
      <c r="C15" s="25">
        <f>203693.96+14724.5</f>
        <v>218418.46</v>
      </c>
      <c r="D15" s="25">
        <f>174648.154+64.13+13669.85</f>
        <v>188382.13400000002</v>
      </c>
      <c r="E15" s="20">
        <f t="shared" si="0"/>
        <v>50.09199799900185</v>
      </c>
      <c r="F15" s="20">
        <f>SUM(D15)/C15*100</f>
        <v>86.2482658288132</v>
      </c>
    </row>
    <row r="16" spans="1:6" s="3" customFormat="1" ht="15">
      <c r="A16" s="12" t="s">
        <v>1</v>
      </c>
      <c r="B16" s="11">
        <v>222432.052</v>
      </c>
      <c r="C16" s="11">
        <v>126570.053</v>
      </c>
      <c r="D16" s="11">
        <v>112667.6</v>
      </c>
      <c r="E16" s="20">
        <f t="shared" si="0"/>
        <v>50.652592100350724</v>
      </c>
      <c r="F16" s="20">
        <f t="shared" si="1"/>
        <v>89.01600128112453</v>
      </c>
    </row>
    <row r="17" spans="1:6" s="3" customFormat="1" ht="15">
      <c r="A17" s="12" t="s">
        <v>27</v>
      </c>
      <c r="B17" s="11">
        <v>48879.78</v>
      </c>
      <c r="C17" s="11">
        <v>27798.234</v>
      </c>
      <c r="D17" s="11">
        <v>24495.492</v>
      </c>
      <c r="E17" s="20">
        <f t="shared" si="0"/>
        <v>50.113752557806116</v>
      </c>
      <c r="F17" s="20">
        <f t="shared" si="1"/>
        <v>88.11887834313504</v>
      </c>
    </row>
    <row r="18" spans="1:6" s="3" customFormat="1" ht="15">
      <c r="A18" s="12" t="s">
        <v>4</v>
      </c>
      <c r="B18" s="11">
        <v>16711.896</v>
      </c>
      <c r="C18" s="11">
        <v>10755.269</v>
      </c>
      <c r="D18" s="11">
        <f>8682.258+50.13</f>
        <v>8732.387999999999</v>
      </c>
      <c r="E18" s="20">
        <f t="shared" si="0"/>
        <v>52.25252718183502</v>
      </c>
      <c r="F18" s="20">
        <f t="shared" si="1"/>
        <v>81.19172100669913</v>
      </c>
    </row>
    <row r="19" spans="1:6" s="3" customFormat="1" ht="15">
      <c r="A19" s="12" t="s">
        <v>5</v>
      </c>
      <c r="B19" s="11">
        <v>6745.744</v>
      </c>
      <c r="C19" s="11">
        <v>4645.99</v>
      </c>
      <c r="D19" s="11">
        <v>3009.63</v>
      </c>
      <c r="E19" s="20">
        <f t="shared" si="0"/>
        <v>44.61524184730402</v>
      </c>
      <c r="F19" s="20">
        <f t="shared" si="1"/>
        <v>64.77908906390243</v>
      </c>
    </row>
    <row r="20" spans="1:6" s="3" customFormat="1" ht="15">
      <c r="A20" s="12" t="s">
        <v>29</v>
      </c>
      <c r="B20" s="11">
        <v>36131.055</v>
      </c>
      <c r="C20" s="11">
        <v>21171.371</v>
      </c>
      <c r="D20" s="11">
        <v>16583.791</v>
      </c>
      <c r="E20" s="20">
        <f t="shared" si="0"/>
        <v>45.8989946460185</v>
      </c>
      <c r="F20" s="20">
        <f t="shared" si="1"/>
        <v>78.33120963210177</v>
      </c>
    </row>
    <row r="21" spans="1:6" s="3" customFormat="1" ht="15">
      <c r="A21" s="51" t="s">
        <v>13</v>
      </c>
      <c r="B21" s="11">
        <f>SUM(B15)-B16-B17-B18-B19-B20</f>
        <v>45171.78299999999</v>
      </c>
      <c r="C21" s="11">
        <f>SUM(C15)-C16-C17-C18-C19-C20</f>
        <v>27477.542999999998</v>
      </c>
      <c r="D21" s="11">
        <f>SUM(D15)-D16-D17-D18-D19-D20</f>
        <v>22893.23300000002</v>
      </c>
      <c r="E21" s="20">
        <f t="shared" si="0"/>
        <v>50.680383813939834</v>
      </c>
      <c r="F21" s="20">
        <f t="shared" si="1"/>
        <v>83.31615748904485</v>
      </c>
    </row>
    <row r="22" spans="1:6" s="3" customFormat="1" ht="15">
      <c r="A22" s="52" t="s">
        <v>14</v>
      </c>
      <c r="B22" s="25">
        <v>15245.6</v>
      </c>
      <c r="C22" s="25">
        <v>8827.172</v>
      </c>
      <c r="D22" s="25">
        <v>2593.143</v>
      </c>
      <c r="E22" s="20">
        <f t="shared" si="0"/>
        <v>17.0091239439576</v>
      </c>
      <c r="F22" s="20">
        <f t="shared" si="1"/>
        <v>29.376826462654176</v>
      </c>
    </row>
    <row r="23" spans="1:6" s="2" customFormat="1" ht="28.5">
      <c r="A23" s="17" t="s">
        <v>26</v>
      </c>
      <c r="B23" s="18">
        <f>B24+B34</f>
        <v>707184.183</v>
      </c>
      <c r="C23" s="18">
        <f>C24+C34</f>
        <v>452092.44899999996</v>
      </c>
      <c r="D23" s="18">
        <f>D24+D34</f>
        <v>423471.327</v>
      </c>
      <c r="E23" s="19">
        <f t="shared" si="0"/>
        <v>59.88133461972522</v>
      </c>
      <c r="F23" s="19">
        <f t="shared" si="1"/>
        <v>93.66918822393338</v>
      </c>
    </row>
    <row r="24" spans="1:6" s="14" customFormat="1" ht="15">
      <c r="A24" s="30" t="s">
        <v>31</v>
      </c>
      <c r="B24" s="25">
        <v>703145.764</v>
      </c>
      <c r="C24" s="25">
        <v>448522.996</v>
      </c>
      <c r="D24" s="25">
        <v>422994.448</v>
      </c>
      <c r="E24" s="20">
        <f t="shared" si="0"/>
        <v>60.15743387170572</v>
      </c>
      <c r="F24" s="20">
        <f>SUM(D24)/C24*100</f>
        <v>94.30830788439664</v>
      </c>
    </row>
    <row r="25" spans="1:6" s="3" customFormat="1" ht="15">
      <c r="A25" s="12" t="s">
        <v>1</v>
      </c>
      <c r="B25" s="11">
        <f>14660.587+636.762</f>
        <v>15297.349</v>
      </c>
      <c r="C25" s="11">
        <v>8904.904</v>
      </c>
      <c r="D25" s="11">
        <v>8010.111</v>
      </c>
      <c r="E25" s="20">
        <f t="shared" si="0"/>
        <v>52.36273945243715</v>
      </c>
      <c r="F25" s="20">
        <f t="shared" si="1"/>
        <v>89.95168280309366</v>
      </c>
    </row>
    <row r="26" spans="1:6" s="3" customFormat="1" ht="15">
      <c r="A26" s="12" t="s">
        <v>27</v>
      </c>
      <c r="B26" s="11">
        <v>3353.598</v>
      </c>
      <c r="C26" s="11">
        <v>1946.364</v>
      </c>
      <c r="D26" s="11">
        <v>1741.348</v>
      </c>
      <c r="E26" s="20">
        <f t="shared" si="0"/>
        <v>51.924768562004154</v>
      </c>
      <c r="F26" s="20">
        <f t="shared" si="1"/>
        <v>89.46671845554069</v>
      </c>
    </row>
    <row r="27" spans="1:6" s="3" customFormat="1" ht="15">
      <c r="A27" s="12" t="s">
        <v>4</v>
      </c>
      <c r="B27" s="11">
        <v>81.57</v>
      </c>
      <c r="C27" s="11">
        <v>55.5</v>
      </c>
      <c r="D27" s="11">
        <v>46.499</v>
      </c>
      <c r="E27" s="20">
        <f t="shared" si="0"/>
        <v>57.00502635772956</v>
      </c>
      <c r="F27" s="20">
        <f t="shared" si="1"/>
        <v>83.78198198198199</v>
      </c>
    </row>
    <row r="28" spans="1:6" s="3" customFormat="1" ht="15">
      <c r="A28" s="12" t="s">
        <v>5</v>
      </c>
      <c r="B28" s="11">
        <v>277.527</v>
      </c>
      <c r="C28" s="11">
        <v>161.805</v>
      </c>
      <c r="D28" s="11">
        <v>159.628</v>
      </c>
      <c r="E28" s="20">
        <f t="shared" si="0"/>
        <v>57.51800725695158</v>
      </c>
      <c r="F28" s="20">
        <f t="shared" si="1"/>
        <v>98.65455332035474</v>
      </c>
    </row>
    <row r="29" spans="1:6" s="3" customFormat="1" ht="15">
      <c r="A29" s="12" t="s">
        <v>29</v>
      </c>
      <c r="B29" s="11">
        <v>1309.543</v>
      </c>
      <c r="C29" s="11">
        <v>783.897</v>
      </c>
      <c r="D29" s="11">
        <v>600.502</v>
      </c>
      <c r="E29" s="20">
        <f t="shared" si="0"/>
        <v>45.85584436708073</v>
      </c>
      <c r="F29" s="20">
        <f t="shared" si="1"/>
        <v>76.60470699594461</v>
      </c>
    </row>
    <row r="30" spans="1:6" s="3" customFormat="1" ht="15">
      <c r="A30" s="12" t="s">
        <v>13</v>
      </c>
      <c r="B30" s="11">
        <f>SUM(B24)-B25-B26-B27-B28-B29</f>
        <v>682826.177</v>
      </c>
      <c r="C30" s="11">
        <f>SUM(C24)-C25-C26-C27-C28-C29</f>
        <v>436670.526</v>
      </c>
      <c r="D30" s="11">
        <f>SUM(D24)-D25-D26-D27-D28-D29</f>
        <v>412436.36</v>
      </c>
      <c r="E30" s="20">
        <f t="shared" si="0"/>
        <v>60.4013691759799</v>
      </c>
      <c r="F30" s="20">
        <f t="shared" si="1"/>
        <v>94.45024004207694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421762.1</v>
      </c>
      <c r="D31" s="11">
        <f>SUM(D32:D33)</f>
        <v>402909.22</v>
      </c>
      <c r="E31" s="20">
        <f t="shared" si="0"/>
        <v>61.09016999933286</v>
      </c>
      <c r="F31" s="20">
        <f>SUM(D31)/C31*100</f>
        <v>95.52997293972123</v>
      </c>
    </row>
    <row r="32" spans="1:6" s="3" customFormat="1" ht="30">
      <c r="A32" s="13" t="s">
        <v>22</v>
      </c>
      <c r="B32" s="11">
        <v>425980</v>
      </c>
      <c r="C32" s="11">
        <v>258844.241</v>
      </c>
      <c r="D32" s="67">
        <v>255433.228</v>
      </c>
      <c r="E32" s="20">
        <f t="shared" si="0"/>
        <v>59.96366683881873</v>
      </c>
      <c r="F32" s="20">
        <f>SUM(D32)/C32*100</f>
        <v>98.6822140655623</v>
      </c>
    </row>
    <row r="33" spans="1:6" s="3" customFormat="1" ht="15">
      <c r="A33" s="13" t="s">
        <v>19</v>
      </c>
      <c r="B33" s="11">
        <v>233552</v>
      </c>
      <c r="C33" s="11">
        <v>162917.859</v>
      </c>
      <c r="D33" s="11">
        <v>147475.992</v>
      </c>
      <c r="E33" s="20">
        <f t="shared" si="0"/>
        <v>63.14482085360006</v>
      </c>
      <c r="F33" s="20">
        <f>SUM(D33)/C33*100</f>
        <v>90.52168553233933</v>
      </c>
    </row>
    <row r="34" spans="1:6" s="3" customFormat="1" ht="15">
      <c r="A34" s="30" t="s">
        <v>14</v>
      </c>
      <c r="B34" s="25">
        <v>4038.419</v>
      </c>
      <c r="C34" s="25">
        <v>3569.453</v>
      </c>
      <c r="D34" s="25">
        <v>476.879</v>
      </c>
      <c r="E34" s="20">
        <f t="shared" si="0"/>
        <v>11.808556764416966</v>
      </c>
      <c r="F34" s="20">
        <f>SUM(D34)/C34*100</f>
        <v>13.360002218827367</v>
      </c>
    </row>
    <row r="35" spans="1:6" s="2" customFormat="1" ht="14.25">
      <c r="A35" s="17" t="s">
        <v>7</v>
      </c>
      <c r="B35" s="18">
        <f>B36+B41</f>
        <v>97113.568</v>
      </c>
      <c r="C35" s="18">
        <f>C36+C41</f>
        <v>60795.029</v>
      </c>
      <c r="D35" s="18">
        <f>D36+D41</f>
        <v>50547.178</v>
      </c>
      <c r="E35" s="19">
        <f t="shared" si="0"/>
        <v>52.049552952271306</v>
      </c>
      <c r="F35" s="19">
        <f>SUM(D35)/C35*100</f>
        <v>83.14360373115373</v>
      </c>
    </row>
    <row r="36" spans="1:6" s="14" customFormat="1" ht="15">
      <c r="A36" s="30" t="s">
        <v>31</v>
      </c>
      <c r="B36" s="25">
        <v>87461.4</v>
      </c>
      <c r="C36" s="25">
        <v>52625.411</v>
      </c>
      <c r="D36" s="25">
        <v>45329.224</v>
      </c>
      <c r="E36" s="20">
        <f t="shared" si="0"/>
        <v>51.827690844189554</v>
      </c>
      <c r="F36" s="20">
        <f t="shared" si="1"/>
        <v>86.13561991943398</v>
      </c>
    </row>
    <row r="37" spans="1:6" s="3" customFormat="1" ht="15">
      <c r="A37" s="12" t="s">
        <v>1</v>
      </c>
      <c r="B37" s="11">
        <v>40460.715</v>
      </c>
      <c r="C37" s="11">
        <v>24318.254</v>
      </c>
      <c r="D37" s="11">
        <v>22238.397</v>
      </c>
      <c r="E37" s="20">
        <f aca="true" t="shared" si="2" ref="E37:E68">SUM(D37)/B37*100</f>
        <v>54.96293627040452</v>
      </c>
      <c r="F37" s="20">
        <f>SUM(D37)/C37*100</f>
        <v>91.44734239555193</v>
      </c>
    </row>
    <row r="38" spans="1:6" s="3" customFormat="1" ht="15">
      <c r="A38" s="12" t="s">
        <v>27</v>
      </c>
      <c r="B38" s="11">
        <v>8901.357</v>
      </c>
      <c r="C38" s="11">
        <v>5390.799</v>
      </c>
      <c r="D38" s="11">
        <v>4893.825</v>
      </c>
      <c r="E38" s="20">
        <f t="shared" si="2"/>
        <v>54.978415088845445</v>
      </c>
      <c r="F38" s="20">
        <f t="shared" si="1"/>
        <v>90.78106974494875</v>
      </c>
    </row>
    <row r="39" spans="1:6" s="3" customFormat="1" ht="15">
      <c r="A39" s="12" t="s">
        <v>29</v>
      </c>
      <c r="B39" s="11">
        <v>6464.382</v>
      </c>
      <c r="C39" s="11">
        <v>3289.121</v>
      </c>
      <c r="D39" s="11">
        <v>3047.867</v>
      </c>
      <c r="E39" s="20">
        <f t="shared" si="2"/>
        <v>47.14862147688674</v>
      </c>
      <c r="F39" s="20">
        <f t="shared" si="1"/>
        <v>92.66509198050178</v>
      </c>
    </row>
    <row r="40" spans="1:6" s="3" customFormat="1" ht="15">
      <c r="A40" s="12" t="s">
        <v>13</v>
      </c>
      <c r="B40" s="11">
        <f>SUM(B36)-B37-B38-B39</f>
        <v>31634.945999999996</v>
      </c>
      <c r="C40" s="11">
        <f>SUM(C36)-C37-C38-C39</f>
        <v>19627.237</v>
      </c>
      <c r="D40" s="11">
        <f>SUM(D36)-D37-D38-D39</f>
        <v>15149.135</v>
      </c>
      <c r="E40" s="20">
        <f t="shared" si="2"/>
        <v>47.887342687419164</v>
      </c>
      <c r="F40" s="20">
        <f t="shared" si="1"/>
        <v>77.18424656511765</v>
      </c>
    </row>
    <row r="41" spans="1:6" s="3" customFormat="1" ht="15">
      <c r="A41" s="30" t="s">
        <v>14</v>
      </c>
      <c r="B41" s="25">
        <v>9652.168</v>
      </c>
      <c r="C41" s="25">
        <v>8169.618</v>
      </c>
      <c r="D41" s="25">
        <v>5217.954</v>
      </c>
      <c r="E41" s="20">
        <f t="shared" si="2"/>
        <v>54.059916901570716</v>
      </c>
      <c r="F41" s="20">
        <f t="shared" si="1"/>
        <v>63.87023236582174</v>
      </c>
    </row>
    <row r="42" spans="1:6" s="2" customFormat="1" ht="14.25">
      <c r="A42" s="17" t="s">
        <v>8</v>
      </c>
      <c r="B42" s="18">
        <f>B43+B48</f>
        <v>55265.255</v>
      </c>
      <c r="C42" s="18">
        <f>C43+C48</f>
        <v>34300.911</v>
      </c>
      <c r="D42" s="18">
        <f>D43+D48</f>
        <v>27353.415999999997</v>
      </c>
      <c r="E42" s="19">
        <f t="shared" si="2"/>
        <v>49.49477931477924</v>
      </c>
      <c r="F42" s="19">
        <f t="shared" si="1"/>
        <v>79.74545049255397</v>
      </c>
    </row>
    <row r="43" spans="1:6" s="14" customFormat="1" ht="15">
      <c r="A43" s="30" t="s">
        <v>31</v>
      </c>
      <c r="B43" s="25">
        <v>51494.662</v>
      </c>
      <c r="C43" s="25">
        <v>30536.318</v>
      </c>
      <c r="D43" s="25">
        <f>25911.532+24.444</f>
        <v>25935.976</v>
      </c>
      <c r="E43" s="20">
        <f t="shared" si="2"/>
        <v>50.36633894208297</v>
      </c>
      <c r="F43" s="20">
        <f t="shared" si="1"/>
        <v>84.93485036408121</v>
      </c>
    </row>
    <row r="44" spans="1:6" s="3" customFormat="1" ht="15">
      <c r="A44" s="12" t="s">
        <v>1</v>
      </c>
      <c r="B44" s="11">
        <v>24685.189</v>
      </c>
      <c r="C44" s="11">
        <v>14236.144</v>
      </c>
      <c r="D44" s="11">
        <v>12849.96</v>
      </c>
      <c r="E44" s="20">
        <f t="shared" si="2"/>
        <v>52.05534379339773</v>
      </c>
      <c r="F44" s="20">
        <f>SUM(D44)/C44*100</f>
        <v>90.26292512916419</v>
      </c>
    </row>
    <row r="45" spans="1:6" s="3" customFormat="1" ht="15">
      <c r="A45" s="12" t="s">
        <v>27</v>
      </c>
      <c r="B45" s="11">
        <v>5430.741</v>
      </c>
      <c r="C45" s="11">
        <v>3134.124</v>
      </c>
      <c r="D45" s="11">
        <v>2816.31</v>
      </c>
      <c r="E45" s="20">
        <f t="shared" si="2"/>
        <v>51.85866901036157</v>
      </c>
      <c r="F45" s="20">
        <f t="shared" si="1"/>
        <v>89.85955884323658</v>
      </c>
    </row>
    <row r="46" spans="1:6" s="3" customFormat="1" ht="15">
      <c r="A46" s="12" t="s">
        <v>29</v>
      </c>
      <c r="B46" s="11">
        <v>4194.121</v>
      </c>
      <c r="C46" s="11">
        <v>2053.436</v>
      </c>
      <c r="D46" s="11">
        <f>1812.651+16.784</f>
        <v>1829.4350000000002</v>
      </c>
      <c r="E46" s="20">
        <f t="shared" si="2"/>
        <v>43.619032450422864</v>
      </c>
      <c r="F46" s="20">
        <f t="shared" si="1"/>
        <v>89.09140581931942</v>
      </c>
    </row>
    <row r="47" spans="1:6" s="3" customFormat="1" ht="15">
      <c r="A47" s="12" t="s">
        <v>13</v>
      </c>
      <c r="B47" s="11">
        <f>SUM(B43)-B44-B45-B46</f>
        <v>17184.610999999997</v>
      </c>
      <c r="C47" s="11">
        <f>SUM(C43)-C44-C45-C46</f>
        <v>11112.614</v>
      </c>
      <c r="D47" s="11">
        <f>SUM(D43)-D44-D45-D46</f>
        <v>8440.271</v>
      </c>
      <c r="E47" s="20">
        <f t="shared" si="2"/>
        <v>49.115286927356124</v>
      </c>
      <c r="F47" s="20">
        <f t="shared" si="1"/>
        <v>75.95216571006607</v>
      </c>
    </row>
    <row r="48" spans="1:6" s="3" customFormat="1" ht="15">
      <c r="A48" s="30" t="s">
        <v>14</v>
      </c>
      <c r="B48" s="25">
        <v>3770.593</v>
      </c>
      <c r="C48" s="25">
        <v>3764.593</v>
      </c>
      <c r="D48" s="25">
        <v>1417.44</v>
      </c>
      <c r="E48" s="20">
        <f t="shared" si="2"/>
        <v>37.59196497739215</v>
      </c>
      <c r="F48" s="20">
        <f t="shared" si="1"/>
        <v>37.65187896805843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51641.748</v>
      </c>
      <c r="D49" s="18">
        <f>D50+D55</f>
        <v>41460.9</v>
      </c>
      <c r="E49" s="19">
        <f t="shared" si="2"/>
        <v>45.778746822415556</v>
      </c>
      <c r="F49" s="19">
        <f t="shared" si="1"/>
        <v>80.28562472362478</v>
      </c>
    </row>
    <row r="50" spans="1:6" s="3" customFormat="1" ht="15">
      <c r="A50" s="30" t="s">
        <v>31</v>
      </c>
      <c r="B50" s="25">
        <v>82568.01</v>
      </c>
      <c r="C50" s="25">
        <v>46830.748</v>
      </c>
      <c r="D50" s="25">
        <v>40056.809</v>
      </c>
      <c r="E50" s="20">
        <f t="shared" si="2"/>
        <v>48.513714936329464</v>
      </c>
      <c r="F50" s="20">
        <f t="shared" si="1"/>
        <v>85.53527481559765</v>
      </c>
    </row>
    <row r="51" spans="1:6" s="3" customFormat="1" ht="15">
      <c r="A51" s="12" t="s">
        <v>1</v>
      </c>
      <c r="B51" s="11">
        <v>50916.2</v>
      </c>
      <c r="C51" s="11">
        <v>28900.481</v>
      </c>
      <c r="D51" s="11">
        <v>25562.558</v>
      </c>
      <c r="E51" s="20">
        <f t="shared" si="2"/>
        <v>50.20515670847393</v>
      </c>
      <c r="F51" s="20">
        <f>SUM(D51)/C51*100</f>
        <v>88.45028565441524</v>
      </c>
    </row>
    <row r="52" spans="1:6" s="3" customFormat="1" ht="15">
      <c r="A52" s="12" t="s">
        <v>27</v>
      </c>
      <c r="B52" s="11">
        <v>11270.743</v>
      </c>
      <c r="C52" s="11">
        <v>6394.19</v>
      </c>
      <c r="D52" s="11">
        <v>5636.861</v>
      </c>
      <c r="E52" s="20">
        <f t="shared" si="2"/>
        <v>50.013215632722705</v>
      </c>
      <c r="F52" s="20">
        <f t="shared" si="1"/>
        <v>88.15598222761601</v>
      </c>
    </row>
    <row r="53" spans="1:6" s="3" customFormat="1" ht="15">
      <c r="A53" s="12" t="s">
        <v>29</v>
      </c>
      <c r="B53" s="11">
        <v>4798.274</v>
      </c>
      <c r="C53" s="11">
        <v>2310.269</v>
      </c>
      <c r="D53" s="11">
        <v>2168.544</v>
      </c>
      <c r="E53" s="20">
        <f t="shared" si="2"/>
        <v>45.19425109945784</v>
      </c>
      <c r="F53" s="20">
        <f t="shared" si="1"/>
        <v>93.86543298637518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9225.808</v>
      </c>
      <c r="D54" s="11">
        <f>SUM(D50)-D51-D52-D53</f>
        <v>6688.846</v>
      </c>
      <c r="E54" s="20">
        <f t="shared" si="2"/>
        <v>42.92456429344856</v>
      </c>
      <c r="F54" s="20">
        <f t="shared" si="1"/>
        <v>72.50146545429949</v>
      </c>
    </row>
    <row r="55" spans="1:6" s="3" customFormat="1" ht="15">
      <c r="A55" s="30" t="s">
        <v>14</v>
      </c>
      <c r="B55" s="25">
        <v>8000</v>
      </c>
      <c r="C55" s="25">
        <f>1884.933+1247.767+1678.3</f>
        <v>4811</v>
      </c>
      <c r="D55" s="25">
        <v>1404.091</v>
      </c>
      <c r="E55" s="20">
        <f t="shared" si="2"/>
        <v>17.5511375</v>
      </c>
      <c r="F55" s="20">
        <f t="shared" si="1"/>
        <v>29.185013510704632</v>
      </c>
    </row>
    <row r="56" spans="1:6" s="3" customFormat="1" ht="14.25" customHeight="1">
      <c r="A56" s="21" t="s">
        <v>9</v>
      </c>
      <c r="B56" s="22">
        <f>B57+B60</f>
        <v>308105.197</v>
      </c>
      <c r="C56" s="22">
        <f>C57+C60</f>
        <v>175440.785</v>
      </c>
      <c r="D56" s="22">
        <f>D57+D60</f>
        <v>79630.777</v>
      </c>
      <c r="E56" s="19">
        <f t="shared" si="2"/>
        <v>25.84532094082139</v>
      </c>
      <c r="F56" s="19">
        <f t="shared" si="1"/>
        <v>45.388976685210345</v>
      </c>
    </row>
    <row r="57" spans="1:6" s="3" customFormat="1" ht="14.25" customHeight="1">
      <c r="A57" s="30" t="s">
        <v>31</v>
      </c>
      <c r="B57" s="25">
        <v>182127.065</v>
      </c>
      <c r="C57" s="25">
        <v>104089.793</v>
      </c>
      <c r="D57" s="25">
        <f>63777.543+395.185</f>
        <v>64172.727999999996</v>
      </c>
      <c r="E57" s="20">
        <f t="shared" si="2"/>
        <v>35.23514091659029</v>
      </c>
      <c r="F57" s="20">
        <f t="shared" si="1"/>
        <v>61.651316762633954</v>
      </c>
    </row>
    <row r="58" spans="1:6" s="3" customFormat="1" ht="15">
      <c r="A58" s="12" t="s">
        <v>29</v>
      </c>
      <c r="B58" s="11">
        <v>20033.7</v>
      </c>
      <c r="C58" s="11">
        <v>12225.407</v>
      </c>
      <c r="D58" s="11">
        <f>10681.149+151.559</f>
        <v>10832.707999999999</v>
      </c>
      <c r="E58" s="20">
        <f t="shared" si="2"/>
        <v>54.07242795888927</v>
      </c>
      <c r="F58" s="20">
        <f>SUM(D58)/C58*100</f>
        <v>88.60815840323353</v>
      </c>
    </row>
    <row r="59" spans="1:6" s="3" customFormat="1" ht="15">
      <c r="A59" s="12" t="s">
        <v>13</v>
      </c>
      <c r="B59" s="11">
        <f>SUM(B57)-B58</f>
        <v>162093.365</v>
      </c>
      <c r="C59" s="11">
        <f>SUM(C57)-C58</f>
        <v>91864.386</v>
      </c>
      <c r="D59" s="11">
        <f>SUM(D57)-D58</f>
        <v>53340.02</v>
      </c>
      <c r="E59" s="20">
        <f t="shared" si="2"/>
        <v>32.90697308924397</v>
      </c>
      <c r="F59" s="20">
        <f t="shared" si="1"/>
        <v>58.06387254359922</v>
      </c>
    </row>
    <row r="60" spans="1:6" s="3" customFormat="1" ht="15">
      <c r="A60" s="30" t="s">
        <v>14</v>
      </c>
      <c r="B60" s="25">
        <v>125978.132</v>
      </c>
      <c r="C60" s="25">
        <f>68885.992+2465</f>
        <v>71350.992</v>
      </c>
      <c r="D60" s="25">
        <v>15458.049</v>
      </c>
      <c r="E60" s="20">
        <f t="shared" si="2"/>
        <v>12.270422457129307</v>
      </c>
      <c r="F60" s="20">
        <f t="shared" si="1"/>
        <v>21.664798998169502</v>
      </c>
    </row>
    <row r="61" spans="1:6" s="3" customFormat="1" ht="17.25" customHeight="1">
      <c r="A61" s="21" t="s">
        <v>21</v>
      </c>
      <c r="B61" s="22">
        <f>SUM(B62)</f>
        <v>98272.069</v>
      </c>
      <c r="C61" s="22">
        <f>SUM(C62)</f>
        <v>60633.267</v>
      </c>
      <c r="D61" s="22">
        <f>SUM(D62)</f>
        <v>8182.268</v>
      </c>
      <c r="E61" s="20">
        <f t="shared" si="2"/>
        <v>8.326137918191181</v>
      </c>
      <c r="F61" s="20">
        <f t="shared" si="1"/>
        <v>13.494684361969147</v>
      </c>
    </row>
    <row r="62" spans="1:6" s="3" customFormat="1" ht="15">
      <c r="A62" s="30" t="s">
        <v>14</v>
      </c>
      <c r="B62" s="25">
        <v>98272.069</v>
      </c>
      <c r="C62" s="25">
        <f>6846.272+9584.563+44202.432</f>
        <v>60633.267</v>
      </c>
      <c r="D62" s="25">
        <v>8182.268</v>
      </c>
      <c r="E62" s="20">
        <f t="shared" si="2"/>
        <v>8.326137918191181</v>
      </c>
      <c r="F62" s="20">
        <f t="shared" si="1"/>
        <v>13.494684361969147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119901.891</v>
      </c>
      <c r="D63" s="22">
        <f>1832.812+718.781</f>
        <v>2551.593</v>
      </c>
      <c r="E63" s="19">
        <f t="shared" si="2"/>
        <v>1.3224750419468196</v>
      </c>
      <c r="F63" s="19">
        <f t="shared" si="1"/>
        <v>2.128067354667492</v>
      </c>
    </row>
    <row r="64" spans="1:6" s="3" customFormat="1" ht="15">
      <c r="A64" s="30" t="s">
        <v>13</v>
      </c>
      <c r="B64" s="25">
        <v>82070.117</v>
      </c>
      <c r="C64" s="25">
        <v>56431.992</v>
      </c>
      <c r="D64" s="25">
        <v>44282.958</v>
      </c>
      <c r="E64" s="20">
        <f t="shared" si="2"/>
        <v>53.95746907488873</v>
      </c>
      <c r="F64" s="20">
        <f t="shared" si="1"/>
        <v>78.47137134553039</v>
      </c>
    </row>
    <row r="65" spans="1:6" s="3" customFormat="1" ht="15">
      <c r="A65" s="30" t="s">
        <v>14</v>
      </c>
      <c r="B65" s="25">
        <v>110870.613</v>
      </c>
      <c r="C65" s="25">
        <f>12769.899+15500+35200</f>
        <v>63469.899</v>
      </c>
      <c r="D65" s="25">
        <v>21855.601</v>
      </c>
      <c r="E65" s="20">
        <f t="shared" si="2"/>
        <v>19.712708722914698</v>
      </c>
      <c r="F65" s="20">
        <f t="shared" si="1"/>
        <v>34.43459237267732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2"/>
        <v>16.128565217391305</v>
      </c>
      <c r="F66" s="19">
        <f t="shared" si="1"/>
        <v>39.74539285714286</v>
      </c>
    </row>
    <row r="67" spans="1:6" s="3" customFormat="1" ht="15">
      <c r="A67" s="30" t="s">
        <v>14</v>
      </c>
      <c r="B67" s="25">
        <v>6900</v>
      </c>
      <c r="C67" s="25">
        <f>300+813+1687</f>
        <v>2800</v>
      </c>
      <c r="D67" s="25">
        <v>1112.871</v>
      </c>
      <c r="E67" s="20">
        <f t="shared" si="2"/>
        <v>16.128565217391305</v>
      </c>
      <c r="F67" s="20">
        <f t="shared" si="1"/>
        <v>39.74539285714286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5224.529</v>
      </c>
      <c r="D68" s="18">
        <f>SUM(D69)+D72</f>
        <v>3051.844</v>
      </c>
      <c r="E68" s="19">
        <f t="shared" si="2"/>
        <v>32.03699349149696</v>
      </c>
      <c r="F68" s="19">
        <f t="shared" si="1"/>
        <v>58.41376323109701</v>
      </c>
    </row>
    <row r="69" spans="1:6" s="3" customFormat="1" ht="15">
      <c r="A69" s="30" t="s">
        <v>31</v>
      </c>
      <c r="B69" s="25">
        <v>8800.034</v>
      </c>
      <c r="C69" s="25">
        <v>5224.529</v>
      </c>
      <c r="D69" s="25">
        <v>3051.844</v>
      </c>
      <c r="E69" s="20">
        <f aca="true" t="shared" si="3" ref="E69:E76">SUM(D69)/B69*100</f>
        <v>34.679911463978435</v>
      </c>
      <c r="F69" s="20">
        <f t="shared" si="1"/>
        <v>58.41376323109701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1.424</v>
      </c>
      <c r="E70" s="20">
        <f t="shared" si="3"/>
        <v>9.521262369617546</v>
      </c>
      <c r="F70" s="20">
        <f t="shared" si="1"/>
        <v>11.768595041322314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5212.429</v>
      </c>
      <c r="D71" s="11">
        <f>SUM(D69)-D70</f>
        <v>3050.42</v>
      </c>
      <c r="E71" s="19">
        <f t="shared" si="3"/>
        <v>34.72274235925965</v>
      </c>
      <c r="F71" s="19">
        <f t="shared" si="1"/>
        <v>58.52204413719592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/>
      <c r="F72" s="20"/>
    </row>
    <row r="73" spans="1:6" s="2" customFormat="1" ht="15">
      <c r="A73" s="23" t="s">
        <v>11</v>
      </c>
      <c r="B73" s="18">
        <v>1670</v>
      </c>
      <c r="C73" s="18">
        <v>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22054.1</v>
      </c>
      <c r="D74" s="18">
        <v>19953.767</v>
      </c>
      <c r="E74" s="20">
        <f t="shared" si="3"/>
        <v>52.77852808768839</v>
      </c>
      <c r="F74" s="20">
        <f aca="true" t="shared" si="4" ref="F74:F90">SUM(D74)/C74*100</f>
        <v>90.4764510907269</v>
      </c>
    </row>
    <row r="75" spans="1:6" s="2" customFormat="1" ht="15">
      <c r="A75" s="17" t="s">
        <v>17</v>
      </c>
      <c r="B75" s="18">
        <f>SUM(B76)+B80</f>
        <v>9247.627</v>
      </c>
      <c r="C75" s="18">
        <f>SUM(C76)+C80</f>
        <v>5520.411000000001</v>
      </c>
      <c r="D75" s="18">
        <f>SUM(D76)+D80</f>
        <v>1789.4569999999997</v>
      </c>
      <c r="E75" s="20">
        <f t="shared" si="3"/>
        <v>19.350445254766434</v>
      </c>
      <c r="F75" s="20">
        <f t="shared" si="4"/>
        <v>32.41528574593448</v>
      </c>
    </row>
    <row r="76" spans="1:6" s="2" customFormat="1" ht="15">
      <c r="A76" s="30" t="s">
        <v>31</v>
      </c>
      <c r="B76" s="25">
        <f>11077.904+196.033-4928.102+217</f>
        <v>6562.835</v>
      </c>
      <c r="C76" s="25">
        <f>8484.475+523.002-4928.102</f>
        <v>4079.375000000001</v>
      </c>
      <c r="D76" s="25">
        <f>1019.382+395.269+65.733+61.415</f>
        <v>1541.7989999999998</v>
      </c>
      <c r="E76" s="19">
        <f t="shared" si="3"/>
        <v>23.492880744373426</v>
      </c>
      <c r="F76" s="20">
        <f t="shared" si="4"/>
        <v>37.79498084878197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6562.835</v>
      </c>
      <c r="C79" s="11">
        <f>SUM(C76)-C77-C78</f>
        <v>4079.375000000001</v>
      </c>
      <c r="D79" s="11">
        <f>SUM(D76)-D77-D78</f>
        <v>1541.7989999999998</v>
      </c>
      <c r="E79" s="20">
        <f aca="true" t="shared" si="5" ref="E79:E90">SUM(D79)/B79*100</f>
        <v>23.492880744373426</v>
      </c>
      <c r="F79" s="20">
        <f>SUM(D79)/C79*100</f>
        <v>37.79498084878197</v>
      </c>
    </row>
    <row r="80" spans="1:6" s="3" customFormat="1" ht="15">
      <c r="A80" s="30" t="s">
        <v>14</v>
      </c>
      <c r="B80" s="25">
        <f>5333.976-2649.184</f>
        <v>2684.7919999999995</v>
      </c>
      <c r="C80" s="25">
        <f>2454.186+320-1323.15-10</f>
        <v>1441.036</v>
      </c>
      <c r="D80" s="25">
        <v>247.658</v>
      </c>
      <c r="E80" s="20">
        <f t="shared" si="5"/>
        <v>9.2244762350305</v>
      </c>
      <c r="F80" s="20">
        <f t="shared" si="4"/>
        <v>17.1861077724637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15000+42.1</f>
        <v>15042.1</v>
      </c>
      <c r="D81" s="18">
        <v>8000</v>
      </c>
      <c r="E81" s="20">
        <f t="shared" si="5"/>
        <v>53.085600530856006</v>
      </c>
      <c r="F81" s="20">
        <f t="shared" si="4"/>
        <v>53.18406339540357</v>
      </c>
    </row>
    <row r="82" spans="1:12" s="9" customFormat="1" ht="15.75">
      <c r="A82" s="27" t="s">
        <v>25</v>
      </c>
      <c r="B82" s="28">
        <f>B5+B14+B23+B35+B42+B49+B56+B61+B63+B66+B68+B73+B74+B75+B81</f>
        <v>2749754.602</v>
      </c>
      <c r="C82" s="28">
        <f>C5+C14+C23+C35+C42+C49+C56+C61+C63+C66+C68+C73+C74+C75+C81</f>
        <v>1701050.9980000004</v>
      </c>
      <c r="D82" s="28">
        <f>D5+D14+D23+D35+D42+D49+D56+D61+D63+D66+D68+D73+D74+D75+D81</f>
        <v>1243467.794</v>
      </c>
      <c r="E82" s="20">
        <f t="shared" si="5"/>
        <v>45.22104601972769</v>
      </c>
      <c r="F82" s="20">
        <f t="shared" si="4"/>
        <v>73.09997145658768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2308426.08</v>
      </c>
      <c r="C83" s="28">
        <f>C6+C15+C24+C36+C43+C50+C57+C64+C69+C76+C74</f>
        <v>1432583.8120000004</v>
      </c>
      <c r="D83" s="28">
        <f>D6+D15+D24+D36+D43+D50+D57+D64+D69+D76+D74</f>
        <v>1233256.688</v>
      </c>
      <c r="E83" s="20">
        <f t="shared" si="5"/>
        <v>53.424135980997065</v>
      </c>
      <c r="F83" s="20">
        <f t="shared" si="4"/>
        <v>86.08618062480241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756478.678</v>
      </c>
      <c r="C84" s="22">
        <f t="shared" si="6"/>
        <v>458465.1020000001</v>
      </c>
      <c r="D84" s="22">
        <f t="shared" si="6"/>
        <v>416955.08</v>
      </c>
      <c r="E84" s="19">
        <f t="shared" si="5"/>
        <v>55.117889257944164</v>
      </c>
      <c r="F84" s="19">
        <f t="shared" si="4"/>
        <v>90.94587094657423</v>
      </c>
    </row>
    <row r="85" spans="1:6" ht="15">
      <c r="A85" s="29" t="s">
        <v>28</v>
      </c>
      <c r="B85" s="22">
        <f t="shared" si="6"/>
        <v>166259.443</v>
      </c>
      <c r="C85" s="22">
        <f t="shared" si="6"/>
        <v>101124.344</v>
      </c>
      <c r="D85" s="22">
        <f t="shared" si="6"/>
        <v>92102.093</v>
      </c>
      <c r="E85" s="19">
        <f t="shared" si="5"/>
        <v>55.396608660598</v>
      </c>
      <c r="F85" s="19">
        <f t="shared" si="4"/>
        <v>91.07806227153374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105131.86300000001</v>
      </c>
      <c r="D86" s="22">
        <f>D70+D11+D20+D29+D39+D46+D53+D58</f>
        <v>78731.478</v>
      </c>
      <c r="E86" s="19">
        <f t="shared" si="5"/>
        <v>47.51994771250097</v>
      </c>
      <c r="F86" s="19">
        <f>SUM(D86)/C86*100</f>
        <v>74.88831240439447</v>
      </c>
    </row>
    <row r="87" spans="1:6" ht="15">
      <c r="A87" s="29" t="s">
        <v>13</v>
      </c>
      <c r="B87" s="22">
        <f>B83-B84-B85-B86</f>
        <v>1220007.0570000003</v>
      </c>
      <c r="C87" s="22">
        <f>C83-C84-C85-C86</f>
        <v>767862.5030000003</v>
      </c>
      <c r="D87" s="22">
        <f>D83-D84-D85-D86</f>
        <v>645468.037</v>
      </c>
      <c r="E87" s="19">
        <f t="shared" si="5"/>
        <v>52.9069101114224</v>
      </c>
      <c r="F87" s="19">
        <f t="shared" si="4"/>
        <v>84.06036685971627</v>
      </c>
    </row>
    <row r="88" spans="1:6" ht="20.25" customHeight="1">
      <c r="A88" s="17" t="s">
        <v>14</v>
      </c>
      <c r="B88" s="18">
        <f>B13+B22+B41+B34+B55+B60+B62+B65+B67+B72+B80+B48</f>
        <v>424588.52200000006</v>
      </c>
      <c r="C88" s="18">
        <f>C13+C22+C41+C34+C55+C60+C62+C65+C67+C72+C80+C48</f>
        <v>253405.08599999998</v>
      </c>
      <c r="D88" s="18">
        <f>D13+D22+D41+D34+D55+D60+D62+D65+D67+D72+D80+D48</f>
        <v>65798.07199999999</v>
      </c>
      <c r="E88" s="19">
        <f t="shared" si="5"/>
        <v>15.496903140495158</v>
      </c>
      <c r="F88" s="19">
        <f t="shared" si="4"/>
        <v>25.965568820508988</v>
      </c>
    </row>
    <row r="89" spans="1:6" ht="15">
      <c r="A89" s="17" t="s">
        <v>24</v>
      </c>
      <c r="B89" s="18">
        <f>SUM(B81)</f>
        <v>15070</v>
      </c>
      <c r="C89" s="18">
        <f>SUM(C81)</f>
        <v>15042.1</v>
      </c>
      <c r="D89" s="18">
        <f>SUM(D81)</f>
        <v>8000</v>
      </c>
      <c r="E89" s="19">
        <f t="shared" si="5"/>
        <v>53.085600530856006</v>
      </c>
      <c r="F89" s="19">
        <f t="shared" si="4"/>
        <v>53.18406339540357</v>
      </c>
    </row>
    <row r="90" spans="1:6" ht="15">
      <c r="A90" s="17" t="s">
        <v>30</v>
      </c>
      <c r="B90" s="18">
        <f>SUM(B73)</f>
        <v>1670</v>
      </c>
      <c r="C90" s="18">
        <f>SUM(C73)</f>
        <v>20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43" bottom="0.7480314960629921" header="0.16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40">
      <selection activeCell="A16" sqref="A16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72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69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728767.4530000001</v>
      </c>
      <c r="C5" s="18">
        <f>C6+C13</f>
        <v>468338.146</v>
      </c>
      <c r="D5" s="18">
        <f>D6+D13</f>
        <v>385387.119</v>
      </c>
      <c r="E5" s="19">
        <f aca="true" t="shared" si="0" ref="E5:E68">SUM(D5)/B5*100</f>
        <v>52.88204315567862</v>
      </c>
      <c r="F5" s="19">
        <f>SUM(D5)/C5*100</f>
        <v>82.28821894853724</v>
      </c>
    </row>
    <row r="6" spans="1:6" s="37" customFormat="1" ht="15">
      <c r="A6" s="36" t="s">
        <v>34</v>
      </c>
      <c r="B6" s="25">
        <v>690317.283</v>
      </c>
      <c r="C6" s="25">
        <v>443770.09</v>
      </c>
      <c r="D6" s="25">
        <f>377434.131+120.87</f>
        <v>377555.001</v>
      </c>
      <c r="E6" s="20">
        <f t="shared" si="0"/>
        <v>54.69296659634697</v>
      </c>
      <c r="F6" s="20">
        <f>SUM(D6)/C6*100</f>
        <v>85.07896532639232</v>
      </c>
    </row>
    <row r="7" spans="1:6" s="37" customFormat="1" ht="15">
      <c r="A7" s="38" t="s">
        <v>35</v>
      </c>
      <c r="B7" s="11">
        <v>402687.173</v>
      </c>
      <c r="C7" s="11">
        <v>255535.266</v>
      </c>
      <c r="D7" s="11">
        <v>235626.454</v>
      </c>
      <c r="E7" s="20">
        <f t="shared" si="0"/>
        <v>58.513523598130604</v>
      </c>
      <c r="F7" s="20">
        <f aca="true" t="shared" si="1" ref="F7:F73">SUM(D7)/C7*100</f>
        <v>92.20897674452496</v>
      </c>
    </row>
    <row r="8" spans="1:6" s="37" customFormat="1" ht="15">
      <c r="A8" s="38" t="s">
        <v>36</v>
      </c>
      <c r="B8" s="11">
        <v>88423.224</v>
      </c>
      <c r="C8" s="11">
        <v>56460.633</v>
      </c>
      <c r="D8" s="11">
        <v>52518.257</v>
      </c>
      <c r="E8" s="20">
        <f t="shared" si="0"/>
        <v>59.39418924602885</v>
      </c>
      <c r="F8" s="20">
        <f t="shared" si="1"/>
        <v>93.01747821353685</v>
      </c>
    </row>
    <row r="9" spans="1:6" s="37" customFormat="1" ht="15">
      <c r="A9" s="38" t="s">
        <v>37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11">
        <v>47825.907</v>
      </c>
      <c r="C10" s="11">
        <v>24743.565</v>
      </c>
      <c r="D10" s="11">
        <v>20353.888</v>
      </c>
      <c r="E10" s="20">
        <f t="shared" si="0"/>
        <v>42.55828958978237</v>
      </c>
      <c r="F10" s="20">
        <f t="shared" si="1"/>
        <v>82.25931873600267</v>
      </c>
    </row>
    <row r="11" spans="1:6" s="37" customFormat="1" ht="30">
      <c r="A11" s="38" t="s">
        <v>39</v>
      </c>
      <c r="B11" s="11">
        <v>92734.871</v>
      </c>
      <c r="C11" s="11">
        <v>63286.262</v>
      </c>
      <c r="D11" s="11">
        <v>43667.207</v>
      </c>
      <c r="E11" s="20">
        <f t="shared" si="0"/>
        <v>47.08822746947047</v>
      </c>
      <c r="F11" s="20">
        <f t="shared" si="1"/>
        <v>68.99950418939264</v>
      </c>
    </row>
    <row r="12" spans="1:6" s="37" customFormat="1" ht="15">
      <c r="A12" s="38" t="s">
        <v>40</v>
      </c>
      <c r="B12" s="11">
        <f>SUM(B6)-B7-B8-B9-B10-B11</f>
        <v>58492.83700000004</v>
      </c>
      <c r="C12" s="11">
        <f>SUM(C6)-C7-C8-C9-C10-C11</f>
        <v>43674.64900000002</v>
      </c>
      <c r="D12" s="11">
        <f>SUM(D6)-D7-D8-D9-D10-D11</f>
        <v>25374.99199999999</v>
      </c>
      <c r="E12" s="20">
        <f t="shared" si="0"/>
        <v>43.38136650817599</v>
      </c>
      <c r="F12" s="20">
        <f t="shared" si="1"/>
        <v>58.100047924827</v>
      </c>
    </row>
    <row r="13" spans="1:6" s="37" customFormat="1" ht="15">
      <c r="A13" s="36" t="s">
        <v>41</v>
      </c>
      <c r="B13" s="25">
        <v>38450.17</v>
      </c>
      <c r="C13" s="25">
        <v>24568.056</v>
      </c>
      <c r="D13" s="25">
        <f>7816.074+16.044</f>
        <v>7832.1179999999995</v>
      </c>
      <c r="E13" s="20">
        <f t="shared" si="0"/>
        <v>20.36952762497539</v>
      </c>
      <c r="F13" s="20">
        <f t="shared" si="1"/>
        <v>31.879274452972588</v>
      </c>
    </row>
    <row r="14" spans="1:6" s="35" customFormat="1" ht="14.25">
      <c r="A14" s="34" t="s">
        <v>42</v>
      </c>
      <c r="B14" s="18">
        <f>B15+B22</f>
        <v>391317.91</v>
      </c>
      <c r="C14" s="18">
        <f>C15+C22</f>
        <v>227245.63199999998</v>
      </c>
      <c r="D14" s="18">
        <f>D15+D22</f>
        <v>190975.27700000003</v>
      </c>
      <c r="E14" s="19">
        <f t="shared" si="0"/>
        <v>48.80310154983707</v>
      </c>
      <c r="F14" s="19">
        <f t="shared" si="1"/>
        <v>84.03914095915385</v>
      </c>
    </row>
    <row r="15" spans="1:6" s="37" customFormat="1" ht="15">
      <c r="A15" s="36" t="s">
        <v>43</v>
      </c>
      <c r="B15" s="25">
        <f>350801.31+25271</f>
        <v>376072.31</v>
      </c>
      <c r="C15" s="25">
        <f>203693.96+14724.5</f>
        <v>218418.46</v>
      </c>
      <c r="D15" s="25">
        <f>174648.154+64.13+13669.85</f>
        <v>188382.13400000002</v>
      </c>
      <c r="E15" s="20">
        <f t="shared" si="0"/>
        <v>50.09199799900185</v>
      </c>
      <c r="F15" s="20">
        <f>SUM(D15)/C15*100</f>
        <v>86.2482658288132</v>
      </c>
    </row>
    <row r="16" spans="1:6" s="37" customFormat="1" ht="15">
      <c r="A16" s="38" t="s">
        <v>35</v>
      </c>
      <c r="B16" s="11">
        <v>222432.052</v>
      </c>
      <c r="C16" s="11">
        <v>126570.053</v>
      </c>
      <c r="D16" s="11">
        <v>112667.6</v>
      </c>
      <c r="E16" s="20">
        <f t="shared" si="0"/>
        <v>50.652592100350724</v>
      </c>
      <c r="F16" s="20">
        <f t="shared" si="1"/>
        <v>89.01600128112453</v>
      </c>
    </row>
    <row r="17" spans="1:6" s="37" customFormat="1" ht="15">
      <c r="A17" s="38" t="s">
        <v>36</v>
      </c>
      <c r="B17" s="11">
        <v>48879.78</v>
      </c>
      <c r="C17" s="11">
        <v>27798.234</v>
      </c>
      <c r="D17" s="11">
        <v>24495.492</v>
      </c>
      <c r="E17" s="20">
        <f t="shared" si="0"/>
        <v>50.113752557806116</v>
      </c>
      <c r="F17" s="20">
        <f t="shared" si="1"/>
        <v>88.11887834313504</v>
      </c>
    </row>
    <row r="18" spans="1:6" s="37" customFormat="1" ht="15">
      <c r="A18" s="38" t="s">
        <v>37</v>
      </c>
      <c r="B18" s="11">
        <v>16711.896</v>
      </c>
      <c r="C18" s="11">
        <v>10755.269</v>
      </c>
      <c r="D18" s="11">
        <f>8682.258+50.13</f>
        <v>8732.387999999999</v>
      </c>
      <c r="E18" s="20">
        <f t="shared" si="0"/>
        <v>52.25252718183502</v>
      </c>
      <c r="F18" s="20">
        <f t="shared" si="1"/>
        <v>81.19172100669913</v>
      </c>
    </row>
    <row r="19" spans="1:6" s="37" customFormat="1" ht="15">
      <c r="A19" s="38" t="s">
        <v>38</v>
      </c>
      <c r="B19" s="11">
        <v>6745.744</v>
      </c>
      <c r="C19" s="11">
        <v>4645.99</v>
      </c>
      <c r="D19" s="11">
        <v>3009.63</v>
      </c>
      <c r="E19" s="20">
        <f t="shared" si="0"/>
        <v>44.61524184730402</v>
      </c>
      <c r="F19" s="20">
        <f t="shared" si="1"/>
        <v>64.77908906390243</v>
      </c>
    </row>
    <row r="20" spans="1:6" s="37" customFormat="1" ht="30">
      <c r="A20" s="38" t="s">
        <v>39</v>
      </c>
      <c r="B20" s="11">
        <v>36131.055</v>
      </c>
      <c r="C20" s="11">
        <v>21171.371</v>
      </c>
      <c r="D20" s="11">
        <v>16583.791</v>
      </c>
      <c r="E20" s="20">
        <f t="shared" si="0"/>
        <v>45.8989946460185</v>
      </c>
      <c r="F20" s="20">
        <f t="shared" si="1"/>
        <v>78.33120963210177</v>
      </c>
    </row>
    <row r="21" spans="1:6" s="37" customFormat="1" ht="15">
      <c r="A21" s="38" t="s">
        <v>40</v>
      </c>
      <c r="B21" s="11">
        <f>SUM(B15)-B16-B17-B18-B19-B20</f>
        <v>45171.78299999999</v>
      </c>
      <c r="C21" s="11">
        <f>SUM(C15)-C16-C17-C18-C19-C20</f>
        <v>27477.542999999998</v>
      </c>
      <c r="D21" s="11">
        <f>SUM(D15)-D16-D17-D18-D19-D20</f>
        <v>22893.23300000002</v>
      </c>
      <c r="E21" s="20">
        <f t="shared" si="0"/>
        <v>50.680383813939834</v>
      </c>
      <c r="F21" s="20">
        <f t="shared" si="1"/>
        <v>83.31615748904485</v>
      </c>
    </row>
    <row r="22" spans="1:6" s="37" customFormat="1" ht="15">
      <c r="A22" s="36" t="s">
        <v>41</v>
      </c>
      <c r="B22" s="25">
        <v>15245.6</v>
      </c>
      <c r="C22" s="25">
        <v>8827.172</v>
      </c>
      <c r="D22" s="25">
        <v>2593.143</v>
      </c>
      <c r="E22" s="20">
        <f t="shared" si="0"/>
        <v>17.0091239439576</v>
      </c>
      <c r="F22" s="20">
        <f t="shared" si="1"/>
        <v>29.376826462654176</v>
      </c>
    </row>
    <row r="23" spans="1:6" s="35" customFormat="1" ht="28.5">
      <c r="A23" s="34" t="s">
        <v>59</v>
      </c>
      <c r="B23" s="18">
        <f>B24+B34</f>
        <v>707184.183</v>
      </c>
      <c r="C23" s="18">
        <f>C24+C34</f>
        <v>452092.44899999996</v>
      </c>
      <c r="D23" s="18">
        <f>D24+D34</f>
        <v>423471.327</v>
      </c>
      <c r="E23" s="19">
        <f t="shared" si="0"/>
        <v>59.88133461972522</v>
      </c>
      <c r="F23" s="19">
        <f t="shared" si="1"/>
        <v>93.66918822393338</v>
      </c>
    </row>
    <row r="24" spans="1:6" s="37" customFormat="1" ht="15">
      <c r="A24" s="36" t="s">
        <v>43</v>
      </c>
      <c r="B24" s="25">
        <v>703145.764</v>
      </c>
      <c r="C24" s="25">
        <v>448522.996</v>
      </c>
      <c r="D24" s="25">
        <v>422994.448</v>
      </c>
      <c r="E24" s="20">
        <f t="shared" si="0"/>
        <v>60.15743387170572</v>
      </c>
      <c r="F24" s="20">
        <f>SUM(D24)/C24*100</f>
        <v>94.30830788439664</v>
      </c>
    </row>
    <row r="25" spans="1:6" s="37" customFormat="1" ht="15">
      <c r="A25" s="38" t="s">
        <v>35</v>
      </c>
      <c r="B25" s="11">
        <f>14660.587+636.762</f>
        <v>15297.349</v>
      </c>
      <c r="C25" s="11">
        <v>8904.904</v>
      </c>
      <c r="D25" s="11">
        <v>8010.111</v>
      </c>
      <c r="E25" s="20">
        <f t="shared" si="0"/>
        <v>52.36273945243715</v>
      </c>
      <c r="F25" s="20">
        <f t="shared" si="1"/>
        <v>89.95168280309366</v>
      </c>
    </row>
    <row r="26" spans="1:6" s="37" customFormat="1" ht="15">
      <c r="A26" s="38" t="s">
        <v>36</v>
      </c>
      <c r="B26" s="11">
        <v>3353.598</v>
      </c>
      <c r="C26" s="11">
        <v>1946.364</v>
      </c>
      <c r="D26" s="11">
        <v>1741.348</v>
      </c>
      <c r="E26" s="20">
        <f t="shared" si="0"/>
        <v>51.924768562004154</v>
      </c>
      <c r="F26" s="20">
        <f t="shared" si="1"/>
        <v>89.46671845554069</v>
      </c>
    </row>
    <row r="27" spans="1:6" s="37" customFormat="1" ht="15">
      <c r="A27" s="38" t="s">
        <v>37</v>
      </c>
      <c r="B27" s="11">
        <v>81.57</v>
      </c>
      <c r="C27" s="11">
        <v>55.5</v>
      </c>
      <c r="D27" s="11">
        <v>46.499</v>
      </c>
      <c r="E27" s="20">
        <f t="shared" si="0"/>
        <v>57.00502635772956</v>
      </c>
      <c r="F27" s="20">
        <f t="shared" si="1"/>
        <v>83.78198198198199</v>
      </c>
    </row>
    <row r="28" spans="1:6" s="37" customFormat="1" ht="15">
      <c r="A28" s="38" t="s">
        <v>38</v>
      </c>
      <c r="B28" s="11">
        <v>277.527</v>
      </c>
      <c r="C28" s="11">
        <v>161.805</v>
      </c>
      <c r="D28" s="11">
        <v>159.628</v>
      </c>
      <c r="E28" s="20">
        <f t="shared" si="0"/>
        <v>57.51800725695158</v>
      </c>
      <c r="F28" s="20">
        <f t="shared" si="1"/>
        <v>98.65455332035474</v>
      </c>
    </row>
    <row r="29" spans="1:6" s="37" customFormat="1" ht="30">
      <c r="A29" s="38" t="s">
        <v>39</v>
      </c>
      <c r="B29" s="11">
        <v>1309.543</v>
      </c>
      <c r="C29" s="11">
        <v>783.897</v>
      </c>
      <c r="D29" s="11">
        <v>600.502</v>
      </c>
      <c r="E29" s="20">
        <f t="shared" si="0"/>
        <v>45.85584436708073</v>
      </c>
      <c r="F29" s="20">
        <f t="shared" si="1"/>
        <v>76.60470699594461</v>
      </c>
    </row>
    <row r="30" spans="1:6" s="37" customFormat="1" ht="15">
      <c r="A30" s="38" t="s">
        <v>40</v>
      </c>
      <c r="B30" s="11">
        <f>SUM(B24)-B25-B26-B27-B28-B29</f>
        <v>682826.177</v>
      </c>
      <c r="C30" s="11">
        <f>SUM(C24)-C25-C26-C27-C28-C29</f>
        <v>436670.526</v>
      </c>
      <c r="D30" s="11">
        <f>SUM(D24)-D25-D26-D27-D28-D29</f>
        <v>412436.36</v>
      </c>
      <c r="E30" s="20">
        <f t="shared" si="0"/>
        <v>60.4013691759799</v>
      </c>
      <c r="F30" s="20">
        <f t="shared" si="1"/>
        <v>94.45024004207694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421762.1</v>
      </c>
      <c r="D31" s="11">
        <f>SUM(D32:D33)</f>
        <v>402909.22</v>
      </c>
      <c r="E31" s="20">
        <f t="shared" si="0"/>
        <v>61.09016999933286</v>
      </c>
      <c r="F31" s="20">
        <f>SUM(D31)/C31*100</f>
        <v>95.52997293972123</v>
      </c>
    </row>
    <row r="32" spans="1:6" s="37" customFormat="1" ht="30">
      <c r="A32" s="39" t="s">
        <v>63</v>
      </c>
      <c r="B32" s="11">
        <v>425980</v>
      </c>
      <c r="C32" s="11">
        <v>258844.241</v>
      </c>
      <c r="D32" s="67">
        <v>255433.228</v>
      </c>
      <c r="E32" s="20">
        <f t="shared" si="0"/>
        <v>59.96366683881873</v>
      </c>
      <c r="F32" s="20">
        <f>SUM(D32)/C32*100</f>
        <v>98.6822140655623</v>
      </c>
    </row>
    <row r="33" spans="1:6" s="37" customFormat="1" ht="15">
      <c r="A33" s="39" t="s">
        <v>60</v>
      </c>
      <c r="B33" s="11">
        <v>233552</v>
      </c>
      <c r="C33" s="11">
        <v>162917.859</v>
      </c>
      <c r="D33" s="11">
        <v>147475.992</v>
      </c>
      <c r="E33" s="20">
        <f t="shared" si="0"/>
        <v>63.14482085360006</v>
      </c>
      <c r="F33" s="20">
        <f>SUM(D33)/C33*100</f>
        <v>90.52168553233933</v>
      </c>
    </row>
    <row r="34" spans="1:6" s="37" customFormat="1" ht="15">
      <c r="A34" s="36" t="s">
        <v>41</v>
      </c>
      <c r="B34" s="25">
        <v>4038.419</v>
      </c>
      <c r="C34" s="25">
        <v>3569.453</v>
      </c>
      <c r="D34" s="25">
        <v>476.879</v>
      </c>
      <c r="E34" s="20">
        <f t="shared" si="0"/>
        <v>11.808556764416966</v>
      </c>
      <c r="F34" s="20">
        <f>SUM(D34)/C34*100</f>
        <v>13.360002218827367</v>
      </c>
    </row>
    <row r="35" spans="1:6" s="35" customFormat="1" ht="14.25">
      <c r="A35" s="34" t="s">
        <v>61</v>
      </c>
      <c r="B35" s="18">
        <f>B36+B41</f>
        <v>97113.568</v>
      </c>
      <c r="C35" s="18">
        <f>C36+C41</f>
        <v>60795.029</v>
      </c>
      <c r="D35" s="18">
        <f>D36+D41</f>
        <v>50547.178</v>
      </c>
      <c r="E35" s="19">
        <f t="shared" si="0"/>
        <v>52.049552952271306</v>
      </c>
      <c r="F35" s="19">
        <f>SUM(D35)/C35*100</f>
        <v>83.14360373115373</v>
      </c>
    </row>
    <row r="36" spans="1:6" s="37" customFormat="1" ht="15">
      <c r="A36" s="36" t="s">
        <v>43</v>
      </c>
      <c r="B36" s="25">
        <v>87461.4</v>
      </c>
      <c r="C36" s="25">
        <v>52625.411</v>
      </c>
      <c r="D36" s="25">
        <v>45329.224</v>
      </c>
      <c r="E36" s="20">
        <f t="shared" si="0"/>
        <v>51.827690844189554</v>
      </c>
      <c r="F36" s="20">
        <f t="shared" si="1"/>
        <v>86.13561991943398</v>
      </c>
    </row>
    <row r="37" spans="1:6" s="37" customFormat="1" ht="15">
      <c r="A37" s="38" t="s">
        <v>35</v>
      </c>
      <c r="B37" s="11">
        <v>40460.715</v>
      </c>
      <c r="C37" s="11">
        <v>24318.254</v>
      </c>
      <c r="D37" s="11">
        <v>22238.397</v>
      </c>
      <c r="E37" s="20">
        <f t="shared" si="0"/>
        <v>54.96293627040452</v>
      </c>
      <c r="F37" s="20">
        <f>SUM(D37)/C37*100</f>
        <v>91.44734239555193</v>
      </c>
    </row>
    <row r="38" spans="1:6" s="37" customFormat="1" ht="15">
      <c r="A38" s="38" t="s">
        <v>36</v>
      </c>
      <c r="B38" s="11">
        <v>8901.357</v>
      </c>
      <c r="C38" s="11">
        <v>5390.799</v>
      </c>
      <c r="D38" s="11">
        <v>4893.825</v>
      </c>
      <c r="E38" s="20">
        <f t="shared" si="0"/>
        <v>54.978415088845445</v>
      </c>
      <c r="F38" s="20">
        <f t="shared" si="1"/>
        <v>90.78106974494875</v>
      </c>
    </row>
    <row r="39" spans="1:6" s="37" customFormat="1" ht="30">
      <c r="A39" s="38" t="s">
        <v>39</v>
      </c>
      <c r="B39" s="11">
        <v>6464.382</v>
      </c>
      <c r="C39" s="11">
        <v>3289.121</v>
      </c>
      <c r="D39" s="11">
        <v>3047.867</v>
      </c>
      <c r="E39" s="20">
        <f t="shared" si="0"/>
        <v>47.14862147688674</v>
      </c>
      <c r="F39" s="20">
        <f t="shared" si="1"/>
        <v>92.66509198050178</v>
      </c>
    </row>
    <row r="40" spans="1:6" s="37" customFormat="1" ht="15">
      <c r="A40" s="38" t="s">
        <v>40</v>
      </c>
      <c r="B40" s="11">
        <f>SUM(B36)-B37-B38-B39</f>
        <v>31634.945999999996</v>
      </c>
      <c r="C40" s="11">
        <f>SUM(C36)-C37-C38-C39</f>
        <v>19627.237</v>
      </c>
      <c r="D40" s="11">
        <f>SUM(D36)-D37-D38-D39</f>
        <v>15149.135</v>
      </c>
      <c r="E40" s="20">
        <f t="shared" si="0"/>
        <v>47.887342687419164</v>
      </c>
      <c r="F40" s="20">
        <f t="shared" si="1"/>
        <v>77.18424656511765</v>
      </c>
    </row>
    <row r="41" spans="1:6" s="37" customFormat="1" ht="15">
      <c r="A41" s="36" t="s">
        <v>41</v>
      </c>
      <c r="B41" s="25">
        <v>9652.168</v>
      </c>
      <c r="C41" s="25">
        <v>8169.618</v>
      </c>
      <c r="D41" s="25">
        <v>5217.954</v>
      </c>
      <c r="E41" s="20">
        <f t="shared" si="0"/>
        <v>54.059916901570716</v>
      </c>
      <c r="F41" s="20">
        <f t="shared" si="1"/>
        <v>63.87023236582174</v>
      </c>
    </row>
    <row r="42" spans="1:6" s="35" customFormat="1" ht="14.25">
      <c r="A42" s="34" t="s">
        <v>62</v>
      </c>
      <c r="B42" s="18">
        <f>B43+B48</f>
        <v>55265.255</v>
      </c>
      <c r="C42" s="18">
        <f>C43+C48</f>
        <v>34300.911</v>
      </c>
      <c r="D42" s="18">
        <f>D43+D48</f>
        <v>27353.415999999997</v>
      </c>
      <c r="E42" s="19">
        <f t="shared" si="0"/>
        <v>49.49477931477924</v>
      </c>
      <c r="F42" s="19">
        <f t="shared" si="1"/>
        <v>79.74545049255397</v>
      </c>
    </row>
    <row r="43" spans="1:6" s="37" customFormat="1" ht="15">
      <c r="A43" s="36" t="s">
        <v>43</v>
      </c>
      <c r="B43" s="25">
        <v>51494.662</v>
      </c>
      <c r="C43" s="25">
        <v>30536.318</v>
      </c>
      <c r="D43" s="25">
        <f>25911.532+24.444</f>
        <v>25935.976</v>
      </c>
      <c r="E43" s="20">
        <f t="shared" si="0"/>
        <v>50.36633894208297</v>
      </c>
      <c r="F43" s="20">
        <f t="shared" si="1"/>
        <v>84.93485036408121</v>
      </c>
    </row>
    <row r="44" spans="1:6" s="37" customFormat="1" ht="15">
      <c r="A44" s="38" t="s">
        <v>35</v>
      </c>
      <c r="B44" s="11">
        <v>24685.189</v>
      </c>
      <c r="C44" s="11">
        <v>14236.144</v>
      </c>
      <c r="D44" s="11">
        <v>12849.96</v>
      </c>
      <c r="E44" s="20">
        <f t="shared" si="0"/>
        <v>52.05534379339773</v>
      </c>
      <c r="F44" s="20">
        <f>SUM(D44)/C44*100</f>
        <v>90.26292512916419</v>
      </c>
    </row>
    <row r="45" spans="1:6" s="37" customFormat="1" ht="15">
      <c r="A45" s="38" t="s">
        <v>36</v>
      </c>
      <c r="B45" s="11">
        <v>5430.741</v>
      </c>
      <c r="C45" s="11">
        <v>3134.124</v>
      </c>
      <c r="D45" s="11">
        <v>2816.31</v>
      </c>
      <c r="E45" s="20">
        <f t="shared" si="0"/>
        <v>51.85866901036157</v>
      </c>
      <c r="F45" s="20">
        <f t="shared" si="1"/>
        <v>89.85955884323658</v>
      </c>
    </row>
    <row r="46" spans="1:6" s="37" customFormat="1" ht="30">
      <c r="A46" s="38" t="s">
        <v>39</v>
      </c>
      <c r="B46" s="11">
        <v>4194.121</v>
      </c>
      <c r="C46" s="11">
        <v>2053.436</v>
      </c>
      <c r="D46" s="11">
        <f>1812.651+16.784</f>
        <v>1829.4350000000002</v>
      </c>
      <c r="E46" s="20">
        <f t="shared" si="0"/>
        <v>43.619032450422864</v>
      </c>
      <c r="F46" s="20">
        <f t="shared" si="1"/>
        <v>89.09140581931942</v>
      </c>
    </row>
    <row r="47" spans="1:6" s="37" customFormat="1" ht="15">
      <c r="A47" s="38" t="s">
        <v>40</v>
      </c>
      <c r="B47" s="11">
        <f>SUM(B43)-B44-B45-B46</f>
        <v>17184.610999999997</v>
      </c>
      <c r="C47" s="11">
        <f>SUM(C43)-C44-C45-C46</f>
        <v>11112.614</v>
      </c>
      <c r="D47" s="11">
        <f>SUM(D43)-D44-D45-D46</f>
        <v>8440.271</v>
      </c>
      <c r="E47" s="20">
        <f t="shared" si="0"/>
        <v>49.115286927356124</v>
      </c>
      <c r="F47" s="20">
        <f t="shared" si="1"/>
        <v>75.95216571006607</v>
      </c>
    </row>
    <row r="48" spans="1:6" s="37" customFormat="1" ht="15">
      <c r="A48" s="36" t="s">
        <v>41</v>
      </c>
      <c r="B48" s="25">
        <v>3770.593</v>
      </c>
      <c r="C48" s="25">
        <v>3764.593</v>
      </c>
      <c r="D48" s="25">
        <v>1417.44</v>
      </c>
      <c r="E48" s="20">
        <f t="shared" si="0"/>
        <v>37.59196497739215</v>
      </c>
      <c r="F48" s="20">
        <f t="shared" si="1"/>
        <v>37.65187896805843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51641.748</v>
      </c>
      <c r="D49" s="18">
        <f>D50+D55</f>
        <v>41460.9</v>
      </c>
      <c r="E49" s="19">
        <f t="shared" si="0"/>
        <v>45.778746822415556</v>
      </c>
      <c r="F49" s="19">
        <f t="shared" si="1"/>
        <v>80.28562472362478</v>
      </c>
    </row>
    <row r="50" spans="1:6" s="37" customFormat="1" ht="15">
      <c r="A50" s="36" t="s">
        <v>43</v>
      </c>
      <c r="B50" s="25">
        <v>82568.01</v>
      </c>
      <c r="C50" s="25">
        <v>46830.748</v>
      </c>
      <c r="D50" s="25">
        <v>40056.809</v>
      </c>
      <c r="E50" s="20">
        <f t="shared" si="0"/>
        <v>48.513714936329464</v>
      </c>
      <c r="F50" s="20">
        <f t="shared" si="1"/>
        <v>85.53527481559765</v>
      </c>
    </row>
    <row r="51" spans="1:6" s="37" customFormat="1" ht="15">
      <c r="A51" s="38" t="s">
        <v>35</v>
      </c>
      <c r="B51" s="11">
        <v>50916.2</v>
      </c>
      <c r="C51" s="11">
        <v>28900.481</v>
      </c>
      <c r="D51" s="11">
        <v>25562.558</v>
      </c>
      <c r="E51" s="20">
        <f t="shared" si="0"/>
        <v>50.20515670847393</v>
      </c>
      <c r="F51" s="20">
        <f>SUM(D51)/C51*100</f>
        <v>88.45028565441524</v>
      </c>
    </row>
    <row r="52" spans="1:6" s="37" customFormat="1" ht="15">
      <c r="A52" s="38" t="s">
        <v>36</v>
      </c>
      <c r="B52" s="11">
        <v>11270.743</v>
      </c>
      <c r="C52" s="11">
        <v>6394.19</v>
      </c>
      <c r="D52" s="11">
        <v>5636.861</v>
      </c>
      <c r="E52" s="20">
        <f t="shared" si="0"/>
        <v>50.013215632722705</v>
      </c>
      <c r="F52" s="20">
        <f t="shared" si="1"/>
        <v>88.15598222761601</v>
      </c>
    </row>
    <row r="53" spans="1:6" s="37" customFormat="1" ht="30">
      <c r="A53" s="38" t="s">
        <v>39</v>
      </c>
      <c r="B53" s="11">
        <v>4798.274</v>
      </c>
      <c r="C53" s="11">
        <v>2310.269</v>
      </c>
      <c r="D53" s="11">
        <v>2168.544</v>
      </c>
      <c r="E53" s="20">
        <f t="shared" si="0"/>
        <v>45.19425109945784</v>
      </c>
      <c r="F53" s="20">
        <f t="shared" si="1"/>
        <v>93.86543298637518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9225.808</v>
      </c>
      <c r="D54" s="11">
        <f>SUM(D50)-D51-D52-D53</f>
        <v>6688.846</v>
      </c>
      <c r="E54" s="20">
        <f t="shared" si="0"/>
        <v>42.92456429344856</v>
      </c>
      <c r="F54" s="20">
        <f t="shared" si="1"/>
        <v>72.50146545429949</v>
      </c>
    </row>
    <row r="55" spans="1:6" s="37" customFormat="1" ht="15">
      <c r="A55" s="36" t="s">
        <v>41</v>
      </c>
      <c r="B55" s="25">
        <v>8000</v>
      </c>
      <c r="C55" s="25">
        <f>1884.933+1247.767+1678.3</f>
        <v>4811</v>
      </c>
      <c r="D55" s="25">
        <v>1404.091</v>
      </c>
      <c r="E55" s="20">
        <f t="shared" si="0"/>
        <v>17.5511375</v>
      </c>
      <c r="F55" s="20">
        <f t="shared" si="1"/>
        <v>29.185013510704632</v>
      </c>
    </row>
    <row r="56" spans="1:6" s="37" customFormat="1" ht="28.5">
      <c r="A56" s="21" t="s">
        <v>46</v>
      </c>
      <c r="B56" s="22">
        <f>B57+B60</f>
        <v>308105.197</v>
      </c>
      <c r="C56" s="22">
        <f>C57+C60</f>
        <v>175440.785</v>
      </c>
      <c r="D56" s="22">
        <f>D57+D60</f>
        <v>79630.777</v>
      </c>
      <c r="E56" s="19">
        <f t="shared" si="0"/>
        <v>25.84532094082139</v>
      </c>
      <c r="F56" s="19">
        <f t="shared" si="1"/>
        <v>45.388976685210345</v>
      </c>
    </row>
    <row r="57" spans="1:6" s="37" customFormat="1" ht="15">
      <c r="A57" s="36" t="s">
        <v>43</v>
      </c>
      <c r="B57" s="25">
        <v>182127.065</v>
      </c>
      <c r="C57" s="25">
        <v>104089.793</v>
      </c>
      <c r="D57" s="25">
        <f>63777.543+395.185</f>
        <v>64172.727999999996</v>
      </c>
      <c r="E57" s="20">
        <f t="shared" si="0"/>
        <v>35.23514091659029</v>
      </c>
      <c r="F57" s="20">
        <f t="shared" si="1"/>
        <v>61.651316762633954</v>
      </c>
    </row>
    <row r="58" spans="1:6" s="37" customFormat="1" ht="30">
      <c r="A58" s="38" t="s">
        <v>39</v>
      </c>
      <c r="B58" s="11">
        <v>20033.7</v>
      </c>
      <c r="C58" s="11">
        <v>12225.407</v>
      </c>
      <c r="D58" s="11">
        <f>10681.149+151.559</f>
        <v>10832.707999999999</v>
      </c>
      <c r="E58" s="20">
        <f t="shared" si="0"/>
        <v>54.07242795888927</v>
      </c>
      <c r="F58" s="20">
        <f>SUM(D58)/C58*100</f>
        <v>88.60815840323353</v>
      </c>
    </row>
    <row r="59" spans="1:6" s="37" customFormat="1" ht="15">
      <c r="A59" s="38" t="s">
        <v>40</v>
      </c>
      <c r="B59" s="11">
        <f>SUM(B57)-B58</f>
        <v>162093.365</v>
      </c>
      <c r="C59" s="11">
        <f>SUM(C57)-C58</f>
        <v>91864.386</v>
      </c>
      <c r="D59" s="11">
        <f>SUM(D57)-D58</f>
        <v>53340.02</v>
      </c>
      <c r="E59" s="20">
        <f t="shared" si="0"/>
        <v>32.90697308924397</v>
      </c>
      <c r="F59" s="20">
        <f t="shared" si="1"/>
        <v>58.06387254359922</v>
      </c>
    </row>
    <row r="60" spans="1:6" s="37" customFormat="1" ht="15">
      <c r="A60" s="36" t="s">
        <v>41</v>
      </c>
      <c r="B60" s="25">
        <v>125978.132</v>
      </c>
      <c r="C60" s="25">
        <f>68885.992+2465</f>
        <v>71350.992</v>
      </c>
      <c r="D60" s="25">
        <v>15458.049</v>
      </c>
      <c r="E60" s="20">
        <f t="shared" si="0"/>
        <v>12.270422457129307</v>
      </c>
      <c r="F60" s="20">
        <f t="shared" si="1"/>
        <v>21.664798998169502</v>
      </c>
    </row>
    <row r="61" spans="1:6" s="37" customFormat="1" ht="15">
      <c r="A61" s="21" t="s">
        <v>47</v>
      </c>
      <c r="B61" s="22">
        <f>SUM(B62)</f>
        <v>98272.069</v>
      </c>
      <c r="C61" s="22">
        <f>SUM(C62)</f>
        <v>60633.267</v>
      </c>
      <c r="D61" s="22">
        <f>SUM(D62)</f>
        <v>8182.268</v>
      </c>
      <c r="E61" s="20">
        <f t="shared" si="0"/>
        <v>8.326137918191181</v>
      </c>
      <c r="F61" s="20">
        <f t="shared" si="1"/>
        <v>13.494684361969147</v>
      </c>
    </row>
    <row r="62" spans="1:6" s="37" customFormat="1" ht="15">
      <c r="A62" s="36" t="s">
        <v>41</v>
      </c>
      <c r="B62" s="25">
        <v>98272.069</v>
      </c>
      <c r="C62" s="25">
        <f>6846.272+9584.563+44202.432</f>
        <v>60633.267</v>
      </c>
      <c r="D62" s="25">
        <v>8182.268</v>
      </c>
      <c r="E62" s="20">
        <f t="shared" si="0"/>
        <v>8.326137918191181</v>
      </c>
      <c r="F62" s="20">
        <f t="shared" si="1"/>
        <v>13.494684361969147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119901.891</v>
      </c>
      <c r="D63" s="22">
        <f>1832.812+718.781</f>
        <v>2551.593</v>
      </c>
      <c r="E63" s="19">
        <f t="shared" si="0"/>
        <v>1.3224750419468196</v>
      </c>
      <c r="F63" s="19">
        <f t="shared" si="1"/>
        <v>2.128067354667492</v>
      </c>
    </row>
    <row r="64" spans="1:6" s="37" customFormat="1" ht="15">
      <c r="A64" s="36" t="s">
        <v>40</v>
      </c>
      <c r="B64" s="25">
        <v>82070.117</v>
      </c>
      <c r="C64" s="25">
        <v>56431.992</v>
      </c>
      <c r="D64" s="25">
        <v>44282.958</v>
      </c>
      <c r="E64" s="20">
        <f t="shared" si="0"/>
        <v>53.95746907488873</v>
      </c>
      <c r="F64" s="20">
        <f t="shared" si="1"/>
        <v>78.47137134553039</v>
      </c>
    </row>
    <row r="65" spans="1:6" s="37" customFormat="1" ht="15">
      <c r="A65" s="36" t="s">
        <v>41</v>
      </c>
      <c r="B65" s="25">
        <v>110870.613</v>
      </c>
      <c r="C65" s="25">
        <f>12769.899+15500+35200</f>
        <v>63469.899</v>
      </c>
      <c r="D65" s="25">
        <v>21855.601</v>
      </c>
      <c r="E65" s="20">
        <f t="shared" si="0"/>
        <v>19.712708722914698</v>
      </c>
      <c r="F65" s="20">
        <f t="shared" si="1"/>
        <v>34.43459237267732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0"/>
        <v>16.128565217391305</v>
      </c>
      <c r="F66" s="19">
        <f t="shared" si="1"/>
        <v>39.74539285714286</v>
      </c>
    </row>
    <row r="67" spans="1:6" s="37" customFormat="1" ht="15">
      <c r="A67" s="36" t="s">
        <v>41</v>
      </c>
      <c r="B67" s="25">
        <v>6900</v>
      </c>
      <c r="C67" s="25">
        <f>300+813+1687</f>
        <v>2800</v>
      </c>
      <c r="D67" s="25">
        <v>1112.871</v>
      </c>
      <c r="E67" s="20">
        <f t="shared" si="0"/>
        <v>16.128565217391305</v>
      </c>
      <c r="F67" s="20">
        <f t="shared" si="1"/>
        <v>39.74539285714286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5224.529</v>
      </c>
      <c r="D68" s="18">
        <f>SUM(D69)+D72</f>
        <v>3051.844</v>
      </c>
      <c r="E68" s="19">
        <f t="shared" si="0"/>
        <v>32.03699349149696</v>
      </c>
      <c r="F68" s="19">
        <f t="shared" si="1"/>
        <v>58.41376323109701</v>
      </c>
    </row>
    <row r="69" spans="1:6" s="37" customFormat="1" ht="15">
      <c r="A69" s="36" t="s">
        <v>43</v>
      </c>
      <c r="B69" s="25">
        <v>8800.034</v>
      </c>
      <c r="C69" s="25">
        <v>5224.529</v>
      </c>
      <c r="D69" s="25">
        <v>3051.844</v>
      </c>
      <c r="E69" s="20">
        <f aca="true" t="shared" si="2" ref="E69:E76">SUM(D69)/B69*100</f>
        <v>34.679911463978435</v>
      </c>
      <c r="F69" s="20">
        <f t="shared" si="1"/>
        <v>58.41376323109701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1.424</v>
      </c>
      <c r="E70" s="20">
        <f t="shared" si="2"/>
        <v>9.521262369617546</v>
      </c>
      <c r="F70" s="20">
        <f t="shared" si="1"/>
        <v>11.768595041322314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5212.429</v>
      </c>
      <c r="D71" s="11">
        <f>SUM(D69)-D70</f>
        <v>3050.42</v>
      </c>
      <c r="E71" s="19">
        <f t="shared" si="2"/>
        <v>34.72274235925965</v>
      </c>
      <c r="F71" s="19">
        <f t="shared" si="1"/>
        <v>58.52204413719592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1670</v>
      </c>
      <c r="C73" s="18">
        <v>20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22054.1</v>
      </c>
      <c r="D74" s="18">
        <v>19953.767</v>
      </c>
      <c r="E74" s="20">
        <f t="shared" si="2"/>
        <v>52.77852808768839</v>
      </c>
      <c r="F74" s="20">
        <f aca="true" t="shared" si="3" ref="F74:F90">SUM(D74)/C74*100</f>
        <v>90.4764510907269</v>
      </c>
    </row>
    <row r="75" spans="1:6" s="35" customFormat="1" ht="15">
      <c r="A75" s="34" t="s">
        <v>53</v>
      </c>
      <c r="B75" s="18">
        <f>SUM(B76)+B80</f>
        <v>9247.627</v>
      </c>
      <c r="C75" s="18">
        <f>SUM(C76)+C80</f>
        <v>5520.411000000001</v>
      </c>
      <c r="D75" s="18">
        <f>SUM(D76)+D80</f>
        <v>1789.4569999999997</v>
      </c>
      <c r="E75" s="20">
        <f t="shared" si="2"/>
        <v>19.350445254766434</v>
      </c>
      <c r="F75" s="20">
        <f t="shared" si="3"/>
        <v>32.41528574593448</v>
      </c>
    </row>
    <row r="76" spans="1:6" s="35" customFormat="1" ht="15">
      <c r="A76" s="36" t="s">
        <v>43</v>
      </c>
      <c r="B76" s="25">
        <f>11077.904+196.033-4928.102+217</f>
        <v>6562.835</v>
      </c>
      <c r="C76" s="25">
        <f>8484.475+523.002-4928.102</f>
        <v>4079.375000000001</v>
      </c>
      <c r="D76" s="25">
        <f>1019.382+395.269+65.733+61.415</f>
        <v>1541.7989999999998</v>
      </c>
      <c r="E76" s="19">
        <f t="shared" si="2"/>
        <v>23.492880744373426</v>
      </c>
      <c r="F76" s="20">
        <f t="shared" si="3"/>
        <v>37.79498084878197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6562.835</v>
      </c>
      <c r="C79" s="11">
        <f>SUM(C76)-C77-C78</f>
        <v>4079.375000000001</v>
      </c>
      <c r="D79" s="11">
        <f>SUM(D76)-D77-D78</f>
        <v>1541.7989999999998</v>
      </c>
      <c r="E79" s="20">
        <f aca="true" t="shared" si="4" ref="E79:E90">SUM(D79)/B79*100</f>
        <v>23.492880744373426</v>
      </c>
      <c r="F79" s="20">
        <f>SUM(D79)/C79*100</f>
        <v>37.79498084878197</v>
      </c>
    </row>
    <row r="80" spans="1:6" s="37" customFormat="1" ht="15">
      <c r="A80" s="36" t="s">
        <v>41</v>
      </c>
      <c r="B80" s="25">
        <f>5333.976-2649.184</f>
        <v>2684.7919999999995</v>
      </c>
      <c r="C80" s="25">
        <f>2454.186+320-1323.15-10</f>
        <v>1441.036</v>
      </c>
      <c r="D80" s="25">
        <v>247.658</v>
      </c>
      <c r="E80" s="20">
        <f t="shared" si="4"/>
        <v>9.2244762350305</v>
      </c>
      <c r="F80" s="20">
        <f t="shared" si="3"/>
        <v>17.1861077724637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15000+42.1</f>
        <v>15042.1</v>
      </c>
      <c r="D81" s="18">
        <v>8000</v>
      </c>
      <c r="E81" s="20">
        <f t="shared" si="4"/>
        <v>53.085600530856006</v>
      </c>
      <c r="F81" s="20">
        <f t="shared" si="3"/>
        <v>53.18406339540357</v>
      </c>
    </row>
    <row r="82" spans="1:11" s="46" customFormat="1" ht="15.75">
      <c r="A82" s="43" t="s">
        <v>55</v>
      </c>
      <c r="B82" s="28">
        <f>B5+B14+B23+B35+B42+B49+B56+B61+B63+B66+B68+B73+B74+B75+B81</f>
        <v>2749754.602</v>
      </c>
      <c r="C82" s="28">
        <f>C5+C14+C23+C35+C42+C49+C56+C61+C63+C66+C68+C73+C74+C75+C81</f>
        <v>1701050.9980000004</v>
      </c>
      <c r="D82" s="28">
        <f>D5+D14+D23+D35+D42+D49+D56+D61+D63+D66+D68+D73+D74+D75+D81</f>
        <v>1243467.794</v>
      </c>
      <c r="E82" s="20">
        <f t="shared" si="4"/>
        <v>45.22104601972769</v>
      </c>
      <c r="F82" s="20">
        <f t="shared" si="3"/>
        <v>73.09997145658768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2308426.08</v>
      </c>
      <c r="C83" s="28">
        <f>C6+C15+C24+C36+C43+C50+C57+C64+C69+C76+C74</f>
        <v>1432583.8120000004</v>
      </c>
      <c r="D83" s="28">
        <f>D6+D15+D24+D36+D43+D50+D57+D64+D69+D76+D74</f>
        <v>1233256.688</v>
      </c>
      <c r="E83" s="20">
        <f t="shared" si="4"/>
        <v>53.424135980997065</v>
      </c>
      <c r="F83" s="20">
        <f t="shared" si="3"/>
        <v>86.08618062480241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756478.678</v>
      </c>
      <c r="C84" s="22">
        <f t="shared" si="5"/>
        <v>458465.1020000001</v>
      </c>
      <c r="D84" s="22">
        <f t="shared" si="5"/>
        <v>416955.08</v>
      </c>
      <c r="E84" s="19">
        <f t="shared" si="4"/>
        <v>55.117889257944164</v>
      </c>
      <c r="F84" s="19">
        <f t="shared" si="3"/>
        <v>90.94587094657423</v>
      </c>
    </row>
    <row r="85" spans="1:6" ht="15">
      <c r="A85" s="47" t="s">
        <v>36</v>
      </c>
      <c r="B85" s="22">
        <f t="shared" si="5"/>
        <v>166259.443</v>
      </c>
      <c r="C85" s="22">
        <f t="shared" si="5"/>
        <v>101124.344</v>
      </c>
      <c r="D85" s="22">
        <f t="shared" si="5"/>
        <v>92102.093</v>
      </c>
      <c r="E85" s="19">
        <f t="shared" si="4"/>
        <v>55.396608660598</v>
      </c>
      <c r="F85" s="19">
        <f t="shared" si="3"/>
        <v>91.07806227153374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105131.86300000001</v>
      </c>
      <c r="D86" s="22">
        <f>D70+D11+D20+D29+D39+D46+D53+D58</f>
        <v>78731.478</v>
      </c>
      <c r="E86" s="19">
        <f t="shared" si="4"/>
        <v>47.51994771250097</v>
      </c>
      <c r="F86" s="19">
        <f>SUM(D86)/C86*100</f>
        <v>74.88831240439447</v>
      </c>
    </row>
    <row r="87" spans="1:6" ht="15">
      <c r="A87" s="47" t="s">
        <v>40</v>
      </c>
      <c r="B87" s="22">
        <f>B83-B84-B85-B86</f>
        <v>1220007.0570000003</v>
      </c>
      <c r="C87" s="22">
        <f>C83-C84-C85-C86</f>
        <v>767862.5030000003</v>
      </c>
      <c r="D87" s="22">
        <f>D83-D84-D85-D86</f>
        <v>645468.037</v>
      </c>
      <c r="E87" s="19">
        <f t="shared" si="4"/>
        <v>52.9069101114224</v>
      </c>
      <c r="F87" s="19">
        <f t="shared" si="3"/>
        <v>84.06036685971627</v>
      </c>
    </row>
    <row r="88" spans="1:6" ht="15">
      <c r="A88" s="34" t="s">
        <v>41</v>
      </c>
      <c r="B88" s="18">
        <f>B13+B22+B41+B34+B55+B60+B62+B65+B67+B72+B80+B48</f>
        <v>424588.52200000006</v>
      </c>
      <c r="C88" s="18">
        <f>C13+C22+C41+C34+C55+C60+C62+C65+C67+C72+C80+C48</f>
        <v>253405.08599999998</v>
      </c>
      <c r="D88" s="18">
        <f>D13+D22+D41+D34+D55+D60+D62+D65+D67+D72+D80+D48</f>
        <v>65798.07199999999</v>
      </c>
      <c r="E88" s="19">
        <f t="shared" si="4"/>
        <v>15.496903140495158</v>
      </c>
      <c r="F88" s="19">
        <f t="shared" si="3"/>
        <v>25.965568820508988</v>
      </c>
    </row>
    <row r="89" spans="1:6" ht="15">
      <c r="A89" s="34" t="s">
        <v>57</v>
      </c>
      <c r="B89" s="18">
        <f>SUM(B81)</f>
        <v>15070</v>
      </c>
      <c r="C89" s="18">
        <f>SUM(C81)</f>
        <v>15042.1</v>
      </c>
      <c r="D89" s="18">
        <f>SUM(D81)</f>
        <v>8000</v>
      </c>
      <c r="E89" s="19">
        <f t="shared" si="4"/>
        <v>53.085600530856006</v>
      </c>
      <c r="F89" s="19">
        <f t="shared" si="3"/>
        <v>53.18406339540357</v>
      </c>
    </row>
    <row r="90" spans="1:6" ht="28.5">
      <c r="A90" s="34" t="s">
        <v>58</v>
      </c>
      <c r="B90" s="18">
        <f>SUM(B73)</f>
        <v>1670</v>
      </c>
      <c r="C90" s="18">
        <f>SUM(C73)</f>
        <v>20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User_453</cp:lastModifiedBy>
  <cp:lastPrinted>2016-07-19T10:30:50Z</cp:lastPrinted>
  <dcterms:created xsi:type="dcterms:W3CDTF">2015-04-07T07:35:57Z</dcterms:created>
  <dcterms:modified xsi:type="dcterms:W3CDTF">2016-07-19T10:30:53Z</dcterms:modified>
  <cp:category/>
  <cp:version/>
  <cp:contentType/>
  <cp:contentStatus/>
</cp:coreProperties>
</file>