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'укр'!$A$5:$J$99</definedName>
    <definedName name="Z_04ACB588_E2F7_4C72_90EE_C1D7F57E0343_.wvu.FilterData" localSheetId="1" hidden="1">'рус'!$A$3:$I$90</definedName>
    <definedName name="Z_04ACB588_E2F7_4C72_90EE_C1D7F57E0343_.wvu.FilterData" localSheetId="0" hidden="1">'укр'!$A$5:$J$99</definedName>
    <definedName name="Z_0AB4131A_8BED_4BFC_A370_C1BC1C9D4C7C_.wvu.FilterData" localSheetId="1" hidden="1">'рус'!$A$3:$I$90</definedName>
    <definedName name="Z_0AB4131A_8BED_4BFC_A370_C1BC1C9D4C7C_.wvu.FilterData" localSheetId="0" hidden="1">'укр'!$A$5:$J$90</definedName>
    <definedName name="Z_1046EEE3_1562_4020_8D2B_824F51BD9219_.wvu.FilterData" localSheetId="1" hidden="1">'рус'!$A$3:$I$90</definedName>
    <definedName name="Z_1054A86F_0A27_49A1_9D7E_76FC64889737_.wvu.FilterData" localSheetId="0" hidden="1">'укр'!$A$5:$J$90</definedName>
    <definedName name="Z_1118C1DB_0416_47C1_A822_3E69CF54CCB3_.wvu.FilterData" localSheetId="0" hidden="1">'укр'!$A$5:$J$90</definedName>
    <definedName name="Z_14E2FFCA_D671_4AE0_9720_924EC0E297E1_.wvu.FilterData" localSheetId="0" hidden="1">'укр'!$A$5:$J$99</definedName>
    <definedName name="Z_189173DB_1C08_41EC_B262_A80BE037DBBD_.wvu.FilterData" localSheetId="1" hidden="1">'рус'!$A$3:$I$90</definedName>
    <definedName name="Z_189173DB_1C08_41EC_B262_A80BE037DBBD_.wvu.FilterData" localSheetId="0" hidden="1">'укр'!$A$5:$J$99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'укр'!$A$5:$J$99</definedName>
    <definedName name="Z_231C1CD9_D5BC_43F0_874C_628A321B7F6D_.wvu.FilterData" localSheetId="1" hidden="1">'рус'!$A$3:$I$90</definedName>
    <definedName name="Z_231C1CD9_D5BC_43F0_874C_628A321B7F6D_.wvu.FilterData" localSheetId="0" hidden="1">'укр'!$A$5:$J$99</definedName>
    <definedName name="Z_24240EEA_952B_4B02_AFBB_C5493EA03E7A_.wvu.FilterData" localSheetId="0" hidden="1">'укр'!$A$5:$J$99</definedName>
    <definedName name="Z_27F388CE_0524_43E5_9E25_7EEC8B6CD1B4_.wvu.FilterData" localSheetId="0" hidden="1">'укр'!$A$5:$J$90</definedName>
    <definedName name="Z_36731AF8_F9D5_4860_88D6_AB8163BD0902_.wvu.FilterData" localSheetId="1" hidden="1">'рус'!$A$3:$I$90</definedName>
    <definedName name="Z_36731AF8_F9D5_4860_88D6_AB8163BD0902_.wvu.FilterData" localSheetId="0" hidden="1">'укр'!$A$5:$J$99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'укр'!$A$5:$J$99</definedName>
    <definedName name="Z_3A5F962A_5CEC_470D_8281_3517D868C4CA_.wvu.FilterData" localSheetId="1" hidden="1">'рус'!$A$3:$I$90</definedName>
    <definedName name="Z_3A5F962A_5CEC_470D_8281_3517D868C4CA_.wvu.FilterData" localSheetId="0" hidden="1">'укр'!$A$5:$J$99</definedName>
    <definedName name="Z_3ABA87E8_DFA0_45BE_BA5D_FCDF1374FB92_.wvu.FilterData" localSheetId="0" hidden="1">'укр'!$A$5:$J$99</definedName>
    <definedName name="Z_3DE70603_A759_4A69_B4A6_A5BF364011E4_.wvu.FilterData" localSheetId="0" hidden="1">'укр'!$A$5:$J$90</definedName>
    <definedName name="Z_4260F083_649D_4241_ADC9_F602D674C2A9_.wvu.FilterData" localSheetId="0" hidden="1">'укр'!$A$5:$J$99</definedName>
    <definedName name="Z_49628C96_C195_416C_8FF0_14DD43C23211_.wvu.FilterData" localSheetId="1" hidden="1">'рус'!$A$3:$I$90</definedName>
    <definedName name="Z_49628C96_C195_416C_8FF0_14DD43C23211_.wvu.FilterData" localSheetId="0" hidden="1">'укр'!$A$5:$J$99</definedName>
    <definedName name="Z_4CD494E0_A5E8_4389_B231_32C134BAAFE3_.wvu.FilterData" localSheetId="1" hidden="1">'рус'!$A$3:$I$90</definedName>
    <definedName name="Z_4CD494E0_A5E8_4389_B231_32C134BAAFE3_.wvu.FilterData" localSheetId="0" hidden="1">'укр'!$A$5:$J$90</definedName>
    <definedName name="Z_4F73FC08_4ACE_4F60_8CCD_8CB6CCF71C74_.wvu.FilterData" localSheetId="0" hidden="1">'укр'!$A$5:$J$90</definedName>
    <definedName name="Z_58053810_807D_4B5B_A58D_D2B31B4E7C2D_.wvu.FilterData" localSheetId="0" hidden="1">'укр'!$A$5:$J$99</definedName>
    <definedName name="Z_5B2F650E_2E7F_499C_A39D_E18F5B23E14B_.wvu.FilterData" localSheetId="1" hidden="1">'рус'!$A$3:$I$90</definedName>
    <definedName name="Z_5B2F650E_2E7F_499C_A39D_E18F5B23E14B_.wvu.FilterData" localSheetId="0" hidden="1">'укр'!$A$5:$J$99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'укр'!$A$5:$J$90</definedName>
    <definedName name="Z_617CC03B_61AA_4EAA_90A8_4FFD22DB74E3_.wvu.FilterData" localSheetId="0" hidden="1">'укр'!$A$5:$J$90</definedName>
    <definedName name="Z_6631C4E3_E3DE_4FDA_8360_88DA555E1CDC_.wvu.FilterData" localSheetId="1" hidden="1">'рус'!$A$3:$I$90</definedName>
    <definedName name="Z_6631C4E3_E3DE_4FDA_8360_88DA555E1CDC_.wvu.FilterData" localSheetId="0" hidden="1">'укр'!$A$5:$J$99</definedName>
    <definedName name="Z_672E82EF_B617_4568_88A0_B0D5C24A9181_.wvu.FilterData" localSheetId="0" hidden="1">'укр'!$A$5:$J$90</definedName>
    <definedName name="Z_6AB5C0CF_6D37_49DD_A080_F363300B9A21_.wvu.FilterData" localSheetId="0" hidden="1">'укр'!$A$5:$J$99</definedName>
    <definedName name="Z_6D745CBB_D96C_4096_B121_CE1FF649F302_.wvu.FilterData" localSheetId="0" hidden="1">'укр'!$A$5:$J$99</definedName>
    <definedName name="Z_72A9030B_9E1B_4FF0_81DC_13BA92CF6228_.wvu.FilterData" localSheetId="0" hidden="1">'укр'!$A$5:$J$99</definedName>
    <definedName name="Z_77FC4776_5A4A_492C_991A_5A42D696A663_.wvu.FilterData" localSheetId="0" hidden="1">'укр'!$A$5:$J$99</definedName>
    <definedName name="Z_79E0FD67_78FE_4620_A1A7_B5C455565654_.wvu.FilterData" localSheetId="0" hidden="1">'укр'!$A$5:$J$90</definedName>
    <definedName name="Z_83D0CCFC_E5EE_4571_B75B_A5A7C3C26172_.wvu.FilterData" localSheetId="1" hidden="1">'рус'!$A$3:$I$90</definedName>
    <definedName name="Z_8857BE6F_1159_4631_824E_129574F12620_.wvu.FilterData" localSheetId="0" hidden="1">'укр'!$A$5:$J$99</definedName>
    <definedName name="Z_88C6652C_1959_4D9F_BDAD_4D2FA65820E4_.wvu.FilterData" localSheetId="0" hidden="1">'укр'!$A$5:$J$90</definedName>
    <definedName name="Z_8EE5D67B_4CA5_40A5_A922_CD0FEE1CC0D1_.wvu.FilterData" localSheetId="0" hidden="1">'укр'!$A$5:$J$90</definedName>
    <definedName name="Z_92468FDD_7676_4795_A2D9_8E5434E4AB31_.wvu.FilterData" localSheetId="0" hidden="1">'укр'!$A$5:$J$99</definedName>
    <definedName name="Z_92A40B77_47CD_4A0B_8F89_AFE0C743889E_.wvu.FilterData" localSheetId="1" hidden="1">'рус'!$A$3:$I$90</definedName>
    <definedName name="Z_92A40B77_47CD_4A0B_8F89_AFE0C743889E_.wvu.FilterData" localSheetId="0" hidden="1">'укр'!$A$5:$J$99</definedName>
    <definedName name="Z_94E5261F_BBF3_44CC_BB96_6EE4FAC48D5E_.wvu.FilterData" localSheetId="1" hidden="1">'рус'!$A$3:$I$90</definedName>
    <definedName name="Z_94E5261F_BBF3_44CC_BB96_6EE4FAC48D5E_.wvu.FilterData" localSheetId="0" hidden="1">'укр'!$A$5:$J$99</definedName>
    <definedName name="Z_953B18A3_7880_4D59_A872_08E27F97AEDC_.wvu.FilterData" localSheetId="1" hidden="1">'рус'!$A$3:$I$90</definedName>
    <definedName name="Z_953B18A3_7880_4D59_A872_08E27F97AEDC_.wvu.FilterData" localSheetId="0" hidden="1">'укр'!$A$5:$J$99</definedName>
    <definedName name="Z_9D5D15BE_E2B4_44B5_A5D0_05A08270DBA1_.wvu.FilterData" localSheetId="0" hidden="1">'укр'!$A$5:$J$99</definedName>
    <definedName name="Z_9E428FD8_4A7F_4695_B619_6CD4A85A7CD9_.wvu.FilterData" localSheetId="0" hidden="1">'укр'!$A$5:$J$90</definedName>
    <definedName name="Z_AAD35164_C16D_4344_AB49_3EDD3EB5143B_.wvu.FilterData" localSheetId="1" hidden="1">'рус'!$A$3:$I$90</definedName>
    <definedName name="Z_AAD35164_C16D_4344_AB49_3EDD3EB5143B_.wvu.FilterData" localSheetId="0" hidden="1">'укр'!$A$5:$J$99</definedName>
    <definedName name="Z_AEC69989_00B3_4B51_A235_9E8FB70E6A77_.wvu.FilterData" localSheetId="1" hidden="1">'рус'!$A$3:$I$90</definedName>
    <definedName name="Z_AEC69989_00B3_4B51_A235_9E8FB70E6A77_.wvu.FilterData" localSheetId="0" hidden="1">'укр'!$A$5:$J$99</definedName>
    <definedName name="Z_B005A4D0_4D83_4519_8DC2_94F47F9339DB_.wvu.FilterData" localSheetId="0" hidden="1">'укр'!$A$5:$J$99</definedName>
    <definedName name="Z_B5DCA8C4_90CB_47E9_ACBC_F1CF8FAB4C6F_.wvu.FilterData" localSheetId="1" hidden="1">'рус'!$A$3:$I$90</definedName>
    <definedName name="Z_B5DCA8C4_90CB_47E9_ACBC_F1CF8FAB4C6F_.wvu.FilterData" localSheetId="0" hidden="1">'укр'!$A$5:$J$99</definedName>
    <definedName name="Z_B6AA2B40_3CC2_41A0_9585_B2CF71A6FBEA_.wvu.FilterData" localSheetId="0" hidden="1">'укр'!$A$5:$J$90</definedName>
    <definedName name="Z_BD696675_756F_4C65_9FBC_AF64F1E4ED1A_.wvu.FilterData" localSheetId="0" hidden="1">'укр'!$A$5:$J$99</definedName>
    <definedName name="Z_BF88407D_B535_4517_A33E_4B66B4BE59F2_.wvu.FilterData" localSheetId="0" hidden="1">'укр'!$A$5:$J$90</definedName>
    <definedName name="Z_C412732E_09B2_4FD4_A85C_B91F17699E15_.wvu.FilterData" localSheetId="0" hidden="1">'укр'!$A$5:$J$90</definedName>
    <definedName name="Z_CCB6C31A_E2C2_467C_B0EF_22068EE5B7E6_.wvu.FilterData" localSheetId="0" hidden="1">'укр'!$A$5:$J$99</definedName>
    <definedName name="Z_CE15792D_2AC4_4621_BB4C_2DACB89F6B4A_.wvu.FilterData" localSheetId="1" hidden="1">'рус'!$A$3:$I$90</definedName>
    <definedName name="Z_CE15792D_2AC4_4621_BB4C_2DACB89F6B4A_.wvu.FilterData" localSheetId="0" hidden="1">'укр'!$A$5:$J$99</definedName>
    <definedName name="Z_D266BC48_5515_4A75_9DB6_3A407AEB8B33_.wvu.FilterData" localSheetId="0" hidden="1">'укр'!$A$5:$J$90</definedName>
    <definedName name="Z_D456CF22_C4A3_47CC_9796_39031F9CB851_.wvu.FilterData" localSheetId="1" hidden="1">'рус'!$A$3:$I$90</definedName>
    <definedName name="Z_D456CF22_C4A3_47CC_9796_39031F9CB851_.wvu.FilterData" localSheetId="0" hidden="1">'укр'!$A$5:$J$99</definedName>
    <definedName name="Z_DD69DD97_1E5C_4687_BB7A_6E54A3A2851D_.wvu.FilterData" localSheetId="0" hidden="1">'укр'!$A$5:$J$90</definedName>
    <definedName name="Z_E4FF1B84_BAD0_4D46_AF38_DB987925F5A6_.wvu.FilterData" localSheetId="1" hidden="1">'рус'!$A$3:$I$90</definedName>
    <definedName name="Z_E4FF1B84_BAD0_4D46_AF38_DB987925F5A6_.wvu.FilterData" localSheetId="0" hidden="1">'укр'!$A$5:$J$99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'укр'!$A$5:$J$99</definedName>
    <definedName name="Z_EB5B9A69_6A4F_4702_9DFE_BE1D5AFCE0D9_.wvu.FilterData" localSheetId="0" hidden="1">'укр'!$A$5:$J$99</definedName>
    <definedName name="Z_EDF91F7F_6349_440C_99E3_AA497F3CC267_.wvu.FilterData" localSheetId="1" hidden="1">'рус'!$A$3:$I$90</definedName>
    <definedName name="Z_EDF91F7F_6349_440C_99E3_AA497F3CC267_.wvu.FilterData" localSheetId="0" hidden="1">'укр'!$A$5:$J$99</definedName>
    <definedName name="Z_EDF91F7F_6349_440C_99E3_AA497F3CC267_.wvu.PrintTitles" localSheetId="0" hidden="1">'укр'!$3:$4</definedName>
    <definedName name="Z_F0F0F2F2_6B0B_46F3_97EF_06EC5C7DBFC2_.wvu.FilterData" localSheetId="0" hidden="1">'укр'!$A$5:$J$99</definedName>
    <definedName name="Z_F15E7566_8CB0_4515_9629_F7A98DF0487A_.wvu.FilterData" localSheetId="0" hidden="1">'укр'!$A$5:$J$99</definedName>
    <definedName name="Z_F91456B9_4E53_4C5A_B738_AE85B41E256C_.wvu.FilterData" localSheetId="0" hidden="1">'укр'!$A$5:$J$90</definedName>
    <definedName name="Z_F9194F6B_BA54_43F5_8AA8_2451A733CA6A_.wvu.FilterData" localSheetId="1" hidden="1">'рус'!$A$3:$I$90</definedName>
    <definedName name="Z_F9194F6B_BA54_43F5_8AA8_2451A733CA6A_.wvu.FilterData" localSheetId="0" hidden="1">'укр'!$A$5:$J$99</definedName>
  </definedNames>
  <calcPr fullCalcOnLoad="1"/>
</workbook>
</file>

<file path=xl/sharedStrings.xml><?xml version="1.0" encoding="utf-8"?>
<sst xmlns="http://schemas.openxmlformats.org/spreadsheetml/2006/main" count="180" uniqueCount="71">
  <si>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</si>
  <si>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</si>
  <si>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</si>
  <si>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</si>
  <si>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</si>
  <si>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</si>
  <si>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</si>
  <si>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</si>
  <si>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</si>
  <si>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</si>
  <si>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</si>
  <si>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</si>
  <si>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</si>
  <si>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</si>
  <si>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</si>
  <si>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</si>
  <si>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</si>
  <si>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</si>
  <si>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</si>
  <si>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</si>
  <si>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</si>
  <si>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</si>
  <si>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</si>
  <si>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</si>
  <si>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</si>
  <si>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</si>
  <si>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</si>
  <si>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</si>
  <si>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</si>
  <si>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</si>
  <si>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</si>
  <si>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</si>
  <si>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</si>
  <si>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</si>
  <si>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</si>
  <si>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</si>
  <si>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</si>
  <si>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</si>
  <si>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</si>
  <si>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</si>
  <si>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</si>
  <si>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</si>
  <si>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</si>
  <si>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</si>
  <si>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</si>
  <si>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</si>
  <si>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</si>
  <si>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</si>
  <si>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</si>
  <si>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</si>
  <si>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</si>
  <si>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</si>
  <si>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</si>
  <si>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</si>
  <si>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</si>
  <si>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</si>
  <si>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</si>
  <si>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</si>
  <si>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</si>
  <si>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</si>
  <si>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</si>
  <si>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</si>
  <si>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</si>
  <si>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</si>
  <si>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</si>
  <si>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</si>
  <si>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</si>
  <si>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січень, з урахуванням змін тис. грн.</t>
  </si>
  <si>
    <t xml:space="preserve">План на январь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</si>
  <si>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13 січня,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</si>
  <si>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13 января,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</si>
</sst>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42.00390625" style="10" customWidth="1"/>
    <col min="2" max="2" width="17.28125" style="52" customWidth="1"/>
    <col min="3" max="3" width="17.8515625" style="52" customWidth="1"/>
    <col min="4" max="4" width="14.57421875" style="52" customWidth="1"/>
    <col min="5" max="16384" width="9.140625" style="10" customWidth="1"/>
  </cols>
  <sheetData>
    <row r="1" spans="1:4" s="1" customFormat="1" ht="45" customHeight="1">
      <c r="A1" s="71" t="s">
        <v>66</v>
      </c>
      <c r="B1" s="71"/>
      <c r="C1" s="71"/>
      <c r="D1" s="71"/>
    </row>
    <row r="2" spans="1:4" s="1" customFormat="1" ht="12.75" customHeight="1">
      <c r="A2" s="15"/>
      <c r="B2" s="15"/>
      <c r="C2" s="15"/>
      <c r="D2" s="57"/>
    </row>
    <row r="3" spans="1:4" s="1" customFormat="1" ht="54.75" customHeight="1">
      <c r="A3" s="72"/>
      <c r="B3" s="73" t="s">
        <v>67</v>
      </c>
      <c r="C3" s="75" t="s">
        <v>69</v>
      </c>
      <c r="D3" s="72" t="s">
        <v>15</v>
      </c>
    </row>
    <row r="4" spans="1:4" s="1" customFormat="1" ht="51.75" customHeight="1">
      <c r="A4" s="72"/>
      <c r="B4" s="74"/>
      <c r="C4" s="75"/>
      <c r="D4" s="72"/>
    </row>
    <row r="5" spans="1:4" s="2" customFormat="1" ht="16.5" customHeight="1">
      <c r="A5" s="16" t="s">
        <v>3</v>
      </c>
      <c r="B5" s="17">
        <f>B6+B13</f>
        <v>80727.945</v>
      </c>
      <c r="C5" s="17">
        <f>C6+C13</f>
        <v>20538.392</v>
      </c>
      <c r="D5" s="18">
        <f aca="true" t="shared" si="0" ref="D5:D36">SUM(C5)/B5*100</f>
        <v>25.441489932637328</v>
      </c>
    </row>
    <row r="6" spans="1:4" s="14" customFormat="1" ht="16.5" customHeight="1">
      <c r="A6" s="29" t="s">
        <v>32</v>
      </c>
      <c r="B6" s="24">
        <v>80727.945</v>
      </c>
      <c r="C6" s="66">
        <v>20538.392</v>
      </c>
      <c r="D6" s="19">
        <f t="shared" si="0"/>
        <v>25.441489932637328</v>
      </c>
    </row>
    <row r="7" spans="1:4" s="3" customFormat="1" ht="14.25" customHeight="1">
      <c r="A7" s="12" t="s">
        <v>1</v>
      </c>
      <c r="B7" s="11">
        <v>51705.698</v>
      </c>
      <c r="C7" s="11">
        <v>16534.551</v>
      </c>
      <c r="D7" s="19">
        <f t="shared" si="0"/>
        <v>31.978198998493358</v>
      </c>
    </row>
    <row r="8" spans="1:4" s="3" customFormat="1" ht="15">
      <c r="A8" s="12" t="s">
        <v>27</v>
      </c>
      <c r="B8" s="11">
        <v>11379.006</v>
      </c>
      <c r="C8" s="11">
        <v>3634.623</v>
      </c>
      <c r="D8" s="19">
        <f t="shared" si="0"/>
        <v>31.941480653055287</v>
      </c>
    </row>
    <row r="9" spans="1:4" s="3" customFormat="1" ht="15">
      <c r="A9" s="12" t="s">
        <v>4</v>
      </c>
      <c r="B9" s="11"/>
      <c r="C9" s="11"/>
      <c r="D9" s="19"/>
    </row>
    <row r="10" spans="1:4" s="3" customFormat="1" ht="15">
      <c r="A10" s="12" t="s">
        <v>5</v>
      </c>
      <c r="B10" s="11">
        <v>1881.632</v>
      </c>
      <c r="C10" s="11"/>
      <c r="D10" s="19"/>
    </row>
    <row r="11" spans="1:4" s="3" customFormat="1" ht="15">
      <c r="A11" s="12" t="s">
        <v>29</v>
      </c>
      <c r="B11" s="11">
        <v>12792.055</v>
      </c>
      <c r="C11" s="11"/>
      <c r="D11" s="19">
        <f t="shared" si="0"/>
        <v>0</v>
      </c>
    </row>
    <row r="12" spans="1:4" s="3" customFormat="1" ht="15">
      <c r="A12" s="12" t="s">
        <v>13</v>
      </c>
      <c r="B12" s="11">
        <f>SUM(B6)-B7-B8-B9-B10-B11</f>
        <v>2969.554000000009</v>
      </c>
      <c r="C12" s="11">
        <f>SUM(C6)-C7-C8-C9-C10-C11</f>
        <v>369.2180000000003</v>
      </c>
      <c r="D12" s="19">
        <f t="shared" si="0"/>
        <v>12.433449602196127</v>
      </c>
    </row>
    <row r="13" spans="1:4" s="3" customFormat="1" ht="15">
      <c r="A13" s="29" t="s">
        <v>14</v>
      </c>
      <c r="B13" s="24"/>
      <c r="C13" s="24"/>
      <c r="D13" s="19"/>
    </row>
    <row r="14" spans="1:4" s="2" customFormat="1" ht="14.25">
      <c r="A14" s="16" t="s">
        <v>6</v>
      </c>
      <c r="B14" s="17">
        <f>B15+B22</f>
        <v>37269.992</v>
      </c>
      <c r="C14" s="17">
        <f>C15+C22</f>
        <v>9553.668</v>
      </c>
      <c r="D14" s="18">
        <f t="shared" si="0"/>
        <v>25.63367333161757</v>
      </c>
    </row>
    <row r="15" spans="1:4" s="14" customFormat="1" ht="15">
      <c r="A15" s="29" t="s">
        <v>31</v>
      </c>
      <c r="B15" s="24">
        <f>2427.125+34842.867</f>
        <v>37269.992</v>
      </c>
      <c r="C15" s="24">
        <v>9553.668</v>
      </c>
      <c r="D15" s="19">
        <f t="shared" si="0"/>
        <v>25.63367333161757</v>
      </c>
    </row>
    <row r="16" spans="1:4" s="3" customFormat="1" ht="15">
      <c r="A16" s="12" t="s">
        <v>1</v>
      </c>
      <c r="B16" s="11"/>
      <c r="C16" s="11"/>
      <c r="D16" s="19"/>
    </row>
    <row r="17" spans="1:4" s="3" customFormat="1" ht="15">
      <c r="A17" s="12" t="s">
        <v>27</v>
      </c>
      <c r="B17" s="11"/>
      <c r="C17" s="11"/>
      <c r="D17" s="19"/>
    </row>
    <row r="18" spans="1:4" s="3" customFormat="1" ht="15">
      <c r="A18" s="12" t="s">
        <v>4</v>
      </c>
      <c r="B18" s="11"/>
      <c r="C18" s="11"/>
      <c r="D18" s="19"/>
    </row>
    <row r="19" spans="1:4" s="3" customFormat="1" ht="15">
      <c r="A19" s="12" t="s">
        <v>5</v>
      </c>
      <c r="B19" s="11"/>
      <c r="C19" s="11"/>
      <c r="D19" s="19"/>
    </row>
    <row r="20" spans="1:4" s="3" customFormat="1" ht="15">
      <c r="A20" s="12" t="s">
        <v>29</v>
      </c>
      <c r="B20" s="11"/>
      <c r="C20" s="11"/>
      <c r="D20" s="19"/>
    </row>
    <row r="21" spans="1:4" s="3" customFormat="1" ht="15">
      <c r="A21" s="50" t="s">
        <v>13</v>
      </c>
      <c r="B21" s="11">
        <f>SUM(B15)-B16-B17-B18-B19-B20</f>
        <v>37269.992</v>
      </c>
      <c r="C21" s="11">
        <f>SUM(C15)-C16-C17-C18-C19-C20</f>
        <v>9553.668</v>
      </c>
      <c r="D21" s="19">
        <f t="shared" si="0"/>
        <v>25.63367333161757</v>
      </c>
    </row>
    <row r="22" spans="1:4" s="3" customFormat="1" ht="15">
      <c r="A22" s="51" t="s">
        <v>14</v>
      </c>
      <c r="B22" s="24"/>
      <c r="C22" s="24"/>
      <c r="D22" s="19"/>
    </row>
    <row r="23" spans="1:4" s="2" customFormat="1" ht="28.5">
      <c r="A23" s="16" t="s">
        <v>26</v>
      </c>
      <c r="B23" s="17">
        <f>B24+B34</f>
        <v>76834.774</v>
      </c>
      <c r="C23" s="17">
        <f>C24+C34</f>
        <v>35200.717</v>
      </c>
      <c r="D23" s="18">
        <f t="shared" si="0"/>
        <v>45.813523184176994</v>
      </c>
    </row>
    <row r="24" spans="1:4" s="14" customFormat="1" ht="15">
      <c r="A24" s="29" t="s">
        <v>31</v>
      </c>
      <c r="B24" s="24">
        <v>76834.774</v>
      </c>
      <c r="C24" s="24">
        <v>35200.717</v>
      </c>
      <c r="D24" s="19">
        <f t="shared" si="0"/>
        <v>45.813523184176994</v>
      </c>
    </row>
    <row r="25" spans="1:4" s="3" customFormat="1" ht="15">
      <c r="A25" s="12" t="s">
        <v>1</v>
      </c>
      <c r="B25" s="11">
        <v>1667.427</v>
      </c>
      <c r="C25" s="11">
        <v>523.93</v>
      </c>
      <c r="D25" s="19">
        <f t="shared" si="0"/>
        <v>31.421465527426385</v>
      </c>
    </row>
    <row r="26" spans="1:4" s="3" customFormat="1" ht="15">
      <c r="A26" s="12" t="s">
        <v>27</v>
      </c>
      <c r="B26" s="11">
        <v>366.397</v>
      </c>
      <c r="C26" s="11">
        <v>116.52</v>
      </c>
      <c r="D26" s="19">
        <f t="shared" si="0"/>
        <v>31.801570427705467</v>
      </c>
    </row>
    <row r="27" spans="1:4" s="3" customFormat="1" ht="15">
      <c r="A27" s="12" t="s">
        <v>4</v>
      </c>
      <c r="B27" s="11">
        <v>2.95</v>
      </c>
      <c r="C27" s="11"/>
      <c r="D27" s="19">
        <f t="shared" si="0"/>
        <v>0</v>
      </c>
    </row>
    <row r="28" spans="1:4" s="3" customFormat="1" ht="15">
      <c r="A28" s="12" t="s">
        <v>5</v>
      </c>
      <c r="B28" s="11">
        <v>16.896</v>
      </c>
      <c r="C28" s="11"/>
      <c r="D28" s="19">
        <f t="shared" si="0"/>
        <v>0</v>
      </c>
    </row>
    <row r="29" spans="1:4" s="3" customFormat="1" ht="15">
      <c r="A29" s="12" t="s">
        <v>29</v>
      </c>
      <c r="B29" s="11">
        <v>270.403</v>
      </c>
      <c r="C29" s="11"/>
      <c r="D29" s="19">
        <f t="shared" si="0"/>
        <v>0</v>
      </c>
    </row>
    <row r="30" spans="1:4" s="3" customFormat="1" ht="15">
      <c r="A30" s="12" t="s">
        <v>13</v>
      </c>
      <c r="B30" s="11">
        <f>SUM(B24)-B25-B26-B27-B28-B29</f>
        <v>74510.70100000002</v>
      </c>
      <c r="C30" s="11">
        <f>SUM(C24)-C25-C26-C27-C28-C29</f>
        <v>34560.267</v>
      </c>
      <c r="D30" s="19">
        <f t="shared" si="0"/>
        <v>46.38295779823625</v>
      </c>
    </row>
    <row r="31" spans="1:4" s="3" customFormat="1" ht="15">
      <c r="A31" s="12" t="s">
        <v>18</v>
      </c>
      <c r="B31" s="11">
        <f>SUM(B32:B33)</f>
        <v>73988.1</v>
      </c>
      <c r="C31" s="11">
        <f>SUM(C32:C33)</f>
        <v>34560.267</v>
      </c>
      <c r="D31" s="19">
        <f t="shared" si="0"/>
        <v>46.7105750789654</v>
      </c>
    </row>
    <row r="32" spans="1:4" s="3" customFormat="1" ht="15">
      <c r="A32" s="13" t="s">
        <v>22</v>
      </c>
      <c r="B32" s="11">
        <v>41848</v>
      </c>
      <c r="C32" s="65">
        <v>34560.267</v>
      </c>
      <c r="D32" s="19">
        <f t="shared" si="0"/>
        <v>82.58522987956414</v>
      </c>
    </row>
    <row r="33" spans="1:4" s="3" customFormat="1" ht="15">
      <c r="A33" s="13" t="s">
        <v>19</v>
      </c>
      <c r="B33" s="11">
        <v>32140.1</v>
      </c>
      <c r="C33" s="11"/>
      <c r="D33" s="19">
        <f t="shared" si="0"/>
        <v>0</v>
      </c>
    </row>
    <row r="34" spans="1:4" s="3" customFormat="1" ht="15">
      <c r="A34" s="29" t="s">
        <v>14</v>
      </c>
      <c r="B34" s="24"/>
      <c r="C34" s="24"/>
      <c r="D34" s="19"/>
    </row>
    <row r="35" spans="1:4" s="2" customFormat="1" ht="14.25">
      <c r="A35" s="16" t="s">
        <v>7</v>
      </c>
      <c r="B35" s="17">
        <f>B36+B41</f>
        <v>8408.909</v>
      </c>
      <c r="C35" s="17">
        <f>C36+C41</f>
        <v>1897.309</v>
      </c>
      <c r="D35" s="18">
        <f t="shared" si="0"/>
        <v>22.563081607851863</v>
      </c>
    </row>
    <row r="36" spans="1:4" s="14" customFormat="1" ht="15">
      <c r="A36" s="29" t="s">
        <v>31</v>
      </c>
      <c r="B36" s="24">
        <v>8408.909</v>
      </c>
      <c r="C36" s="24">
        <v>1897.309</v>
      </c>
      <c r="D36" s="19">
        <f t="shared" si="0"/>
        <v>22.563081607851863</v>
      </c>
    </row>
    <row r="37" spans="1:4" s="3" customFormat="1" ht="15">
      <c r="A37" s="12" t="s">
        <v>1</v>
      </c>
      <c r="B37" s="11">
        <v>3737.665</v>
      </c>
      <c r="C37" s="11">
        <v>1537.039</v>
      </c>
      <c r="D37" s="19">
        <f aca="true" t="shared" si="1" ref="D37:D71">SUM(C37)/B37*100</f>
        <v>41.12297383526881</v>
      </c>
    </row>
    <row r="38" spans="1:4" s="3" customFormat="1" ht="15">
      <c r="A38" s="12" t="s">
        <v>27</v>
      </c>
      <c r="B38" s="11">
        <v>822.285</v>
      </c>
      <c r="C38" s="11">
        <v>323.702</v>
      </c>
      <c r="D38" s="19">
        <f t="shared" si="1"/>
        <v>39.36615650291566</v>
      </c>
    </row>
    <row r="39" spans="1:4" s="3" customFormat="1" ht="15">
      <c r="A39" s="12" t="s">
        <v>29</v>
      </c>
      <c r="B39" s="11">
        <v>1011.706</v>
      </c>
      <c r="C39" s="11">
        <v>36.023</v>
      </c>
      <c r="D39" s="19">
        <f t="shared" si="1"/>
        <v>3.5606193894273637</v>
      </c>
    </row>
    <row r="40" spans="1:4" s="3" customFormat="1" ht="15">
      <c r="A40" s="12" t="s">
        <v>13</v>
      </c>
      <c r="B40" s="11">
        <f>SUM(B36)-B37-B38-B39</f>
        <v>2837.2529999999997</v>
      </c>
      <c r="C40" s="11">
        <f>SUM(C36)-C37-C38-C39</f>
        <v>0.5449999999999804</v>
      </c>
      <c r="D40" s="19">
        <f t="shared" si="1"/>
        <v>0.019208720547655794</v>
      </c>
    </row>
    <row r="41" spans="1:4" s="3" customFormat="1" ht="15">
      <c r="A41" s="29" t="s">
        <v>14</v>
      </c>
      <c r="B41" s="24"/>
      <c r="C41" s="24"/>
      <c r="D41" s="19"/>
    </row>
    <row r="42" spans="1:4" s="2" customFormat="1" ht="14.25">
      <c r="A42" s="16" t="s">
        <v>8</v>
      </c>
      <c r="B42" s="17">
        <f>B43+B48</f>
        <v>5288.147</v>
      </c>
      <c r="C42" s="17">
        <f>C43+C48</f>
        <v>0</v>
      </c>
      <c r="D42" s="18">
        <f t="shared" si="1"/>
        <v>0</v>
      </c>
    </row>
    <row r="43" spans="1:4" s="14" customFormat="1" ht="15">
      <c r="A43" s="29" t="s">
        <v>31</v>
      </c>
      <c r="B43" s="24">
        <v>5288.147</v>
      </c>
      <c r="C43" s="24"/>
      <c r="D43" s="19">
        <f t="shared" si="1"/>
        <v>0</v>
      </c>
    </row>
    <row r="44" spans="1:4" s="3" customFormat="1" ht="15">
      <c r="A44" s="12" t="s">
        <v>1</v>
      </c>
      <c r="B44" s="11">
        <v>2767.665</v>
      </c>
      <c r="C44" s="11"/>
      <c r="D44" s="19">
        <f t="shared" si="1"/>
        <v>0</v>
      </c>
    </row>
    <row r="45" spans="1:4" s="3" customFormat="1" ht="15">
      <c r="A45" s="12" t="s">
        <v>27</v>
      </c>
      <c r="B45" s="11">
        <v>608.788</v>
      </c>
      <c r="C45" s="11"/>
      <c r="D45" s="19">
        <f t="shared" si="1"/>
        <v>0</v>
      </c>
    </row>
    <row r="46" spans="1:4" s="3" customFormat="1" ht="15">
      <c r="A46" s="12" t="s">
        <v>29</v>
      </c>
      <c r="B46" s="11">
        <v>854.398</v>
      </c>
      <c r="C46" s="11"/>
      <c r="D46" s="19">
        <f t="shared" si="1"/>
        <v>0</v>
      </c>
    </row>
    <row r="47" spans="1:4" s="3" customFormat="1" ht="15">
      <c r="A47" s="12" t="s">
        <v>13</v>
      </c>
      <c r="B47" s="11">
        <f>SUM(B43)-B44-B45-B46</f>
        <v>1057.2959999999998</v>
      </c>
      <c r="C47" s="11">
        <f>SUM(C43)-C44-C45-C46</f>
        <v>0</v>
      </c>
      <c r="D47" s="19">
        <f t="shared" si="1"/>
        <v>0</v>
      </c>
    </row>
    <row r="48" spans="1:4" s="3" customFormat="1" ht="15">
      <c r="A48" s="29" t="s">
        <v>14</v>
      </c>
      <c r="B48" s="24"/>
      <c r="C48" s="24"/>
      <c r="D48" s="19"/>
    </row>
    <row r="49" spans="1:4" s="3" customFormat="1" ht="14.25">
      <c r="A49" s="16" t="s">
        <v>0</v>
      </c>
      <c r="B49" s="17">
        <f>B50+B55</f>
        <v>8986.291</v>
      </c>
      <c r="C49" s="17">
        <f>C50+C55</f>
        <v>1770.147</v>
      </c>
      <c r="D49" s="18">
        <f t="shared" si="1"/>
        <v>19.698304895757328</v>
      </c>
    </row>
    <row r="50" spans="1:4" s="3" customFormat="1" ht="15">
      <c r="A50" s="29" t="s">
        <v>31</v>
      </c>
      <c r="B50" s="24">
        <v>8986.291</v>
      </c>
      <c r="C50" s="24">
        <v>1770.147</v>
      </c>
      <c r="D50" s="19">
        <f t="shared" si="1"/>
        <v>19.698304895757328</v>
      </c>
    </row>
    <row r="51" spans="1:4" s="3" customFormat="1" ht="15">
      <c r="A51" s="12" t="s">
        <v>1</v>
      </c>
      <c r="B51" s="11">
        <v>5805.6</v>
      </c>
      <c r="C51" s="11">
        <v>1449.753</v>
      </c>
      <c r="D51" s="19">
        <f t="shared" si="1"/>
        <v>24.971630839189746</v>
      </c>
    </row>
    <row r="52" spans="1:4" s="3" customFormat="1" ht="15">
      <c r="A52" s="12" t="s">
        <v>27</v>
      </c>
      <c r="B52" s="11">
        <v>1277.6</v>
      </c>
      <c r="C52" s="11">
        <v>320.394</v>
      </c>
      <c r="D52" s="19">
        <f t="shared" si="1"/>
        <v>25.07780212899186</v>
      </c>
    </row>
    <row r="53" spans="1:4" s="3" customFormat="1" ht="15">
      <c r="A53" s="12" t="s">
        <v>29</v>
      </c>
      <c r="B53" s="11">
        <v>883.006</v>
      </c>
      <c r="C53" s="11"/>
      <c r="D53" s="19">
        <f t="shared" si="1"/>
        <v>0</v>
      </c>
    </row>
    <row r="54" spans="1:4" s="3" customFormat="1" ht="15">
      <c r="A54" s="12" t="s">
        <v>13</v>
      </c>
      <c r="B54" s="11">
        <f>SUM(B50)-B51-B52-B53</f>
        <v>1020.084999999999</v>
      </c>
      <c r="C54" s="11">
        <f>SUM(C50)-C51-C52-C53</f>
        <v>0</v>
      </c>
      <c r="D54" s="19">
        <f t="shared" si="1"/>
        <v>0</v>
      </c>
    </row>
    <row r="55" spans="1:4" s="3" customFormat="1" ht="15">
      <c r="A55" s="29" t="s">
        <v>14</v>
      </c>
      <c r="B55" s="24"/>
      <c r="C55" s="24"/>
      <c r="D55" s="19"/>
    </row>
    <row r="56" spans="1:4" s="3" customFormat="1" ht="14.25" customHeight="1">
      <c r="A56" s="20" t="s">
        <v>9</v>
      </c>
      <c r="B56" s="21">
        <f>B57+B60</f>
        <v>13568.704</v>
      </c>
      <c r="C56" s="67">
        <f>C57+C60</f>
        <v>0</v>
      </c>
      <c r="D56" s="18">
        <f t="shared" si="1"/>
        <v>0</v>
      </c>
    </row>
    <row r="57" spans="1:4" s="3" customFormat="1" ht="14.25" customHeight="1">
      <c r="A57" s="29" t="s">
        <v>31</v>
      </c>
      <c r="B57" s="24">
        <v>13568.704</v>
      </c>
      <c r="C57" s="24"/>
      <c r="D57" s="19">
        <f t="shared" si="1"/>
        <v>0</v>
      </c>
    </row>
    <row r="58" spans="1:4" s="3" customFormat="1" ht="15">
      <c r="A58" s="12" t="s">
        <v>29</v>
      </c>
      <c r="B58" s="11">
        <v>2985.8</v>
      </c>
      <c r="C58" s="11"/>
      <c r="D58" s="19">
        <f t="shared" si="1"/>
        <v>0</v>
      </c>
    </row>
    <row r="59" spans="1:4" s="3" customFormat="1" ht="15">
      <c r="A59" s="12" t="s">
        <v>13</v>
      </c>
      <c r="B59" s="11">
        <f>SUM(B57)-B58</f>
        <v>10582.903999999999</v>
      </c>
      <c r="C59" s="11">
        <f>SUM(C57)-C58</f>
        <v>0</v>
      </c>
      <c r="D59" s="19">
        <f t="shared" si="1"/>
        <v>0</v>
      </c>
    </row>
    <row r="60" spans="1:4" s="3" customFormat="1" ht="15">
      <c r="A60" s="29" t="s">
        <v>14</v>
      </c>
      <c r="B60" s="24"/>
      <c r="C60" s="24"/>
      <c r="D60" s="19"/>
    </row>
    <row r="61" spans="1:4" s="3" customFormat="1" ht="17.25" customHeight="1">
      <c r="A61" s="20" t="s">
        <v>21</v>
      </c>
      <c r="B61" s="21">
        <f>SUM(B62)</f>
        <v>0</v>
      </c>
      <c r="C61" s="21">
        <f>SUM(C62)</f>
        <v>0</v>
      </c>
      <c r="D61" s="19"/>
    </row>
    <row r="62" spans="1:4" s="3" customFormat="1" ht="15">
      <c r="A62" s="29" t="s">
        <v>14</v>
      </c>
      <c r="B62" s="24"/>
      <c r="C62" s="24"/>
      <c r="D62" s="19"/>
    </row>
    <row r="63" spans="1:4" s="3" customFormat="1" ht="15" customHeight="1">
      <c r="A63" s="22" t="s">
        <v>16</v>
      </c>
      <c r="B63" s="21">
        <f>SUM(B64:B65)</f>
        <v>9700</v>
      </c>
      <c r="C63" s="21">
        <f>SUM(C64:C65)</f>
        <v>0</v>
      </c>
      <c r="D63" s="18">
        <f t="shared" si="1"/>
        <v>0</v>
      </c>
    </row>
    <row r="64" spans="1:4" s="3" customFormat="1" ht="15">
      <c r="A64" s="29" t="s">
        <v>13</v>
      </c>
      <c r="B64" s="24">
        <v>9700</v>
      </c>
      <c r="C64" s="24"/>
      <c r="D64" s="19">
        <f t="shared" si="1"/>
        <v>0</v>
      </c>
    </row>
    <row r="65" spans="1:4" s="3" customFormat="1" ht="15">
      <c r="A65" s="29" t="s">
        <v>14</v>
      </c>
      <c r="B65" s="24"/>
      <c r="C65" s="24"/>
      <c r="D65" s="19"/>
    </row>
    <row r="66" spans="1:4" s="3" customFormat="1" ht="45.75" customHeight="1">
      <c r="A66" s="23" t="s">
        <v>20</v>
      </c>
      <c r="B66" s="21">
        <f>SUM(B67:B67)</f>
        <v>0</v>
      </c>
      <c r="C66" s="21">
        <f>SUM(C67:C67)</f>
        <v>0</v>
      </c>
      <c r="D66" s="18"/>
    </row>
    <row r="67" spans="1:4" s="3" customFormat="1" ht="15">
      <c r="A67" s="29" t="s">
        <v>14</v>
      </c>
      <c r="B67" s="24"/>
      <c r="C67" s="24"/>
      <c r="D67" s="19"/>
    </row>
    <row r="68" spans="1:4" s="3" customFormat="1" ht="28.5">
      <c r="A68" s="22" t="s">
        <v>10</v>
      </c>
      <c r="B68" s="17">
        <f>SUM(B69)+B72</f>
        <v>333.692</v>
      </c>
      <c r="C68" s="17">
        <f>SUM(C69)+C72</f>
        <v>0</v>
      </c>
      <c r="D68" s="18">
        <f t="shared" si="1"/>
        <v>0</v>
      </c>
    </row>
    <row r="69" spans="1:4" s="3" customFormat="1" ht="15">
      <c r="A69" s="29" t="s">
        <v>31</v>
      </c>
      <c r="B69" s="24">
        <v>333.692</v>
      </c>
      <c r="C69" s="24"/>
      <c r="D69" s="19">
        <f t="shared" si="1"/>
        <v>0</v>
      </c>
    </row>
    <row r="70" spans="1:4" s="3" customFormat="1" ht="15">
      <c r="A70" s="12" t="s">
        <v>29</v>
      </c>
      <c r="B70" s="11">
        <v>8.5</v>
      </c>
      <c r="C70" s="11"/>
      <c r="D70" s="19">
        <f t="shared" si="1"/>
        <v>0</v>
      </c>
    </row>
    <row r="71" spans="1:4" s="3" customFormat="1" ht="15">
      <c r="A71" s="12" t="s">
        <v>13</v>
      </c>
      <c r="B71" s="11">
        <f>SUM(B69)-B70</f>
        <v>325.192</v>
      </c>
      <c r="C71" s="11">
        <f>SUM(C69)-C70</f>
        <v>0</v>
      </c>
      <c r="D71" s="18">
        <f t="shared" si="1"/>
        <v>0</v>
      </c>
    </row>
    <row r="72" spans="1:4" s="3" customFormat="1" ht="15">
      <c r="A72" s="29" t="s">
        <v>14</v>
      </c>
      <c r="B72" s="24"/>
      <c r="C72" s="24"/>
      <c r="D72" s="19"/>
    </row>
    <row r="73" spans="1:4" s="2" customFormat="1" ht="15">
      <c r="A73" s="22" t="s">
        <v>11</v>
      </c>
      <c r="B73" s="17">
        <v>250</v>
      </c>
      <c r="C73" s="17"/>
      <c r="D73" s="19">
        <f>SUM(C73)/B73*100</f>
        <v>0</v>
      </c>
    </row>
    <row r="74" spans="1:4" s="2" customFormat="1" ht="14.25">
      <c r="A74" s="22" t="s">
        <v>12</v>
      </c>
      <c r="B74" s="17">
        <v>3546.2</v>
      </c>
      <c r="C74" s="17"/>
      <c r="D74" s="18">
        <f>SUM(C74)/B74*100</f>
        <v>0</v>
      </c>
    </row>
    <row r="75" spans="1:4" s="2" customFormat="1" ht="15">
      <c r="A75" s="16" t="s">
        <v>17</v>
      </c>
      <c r="B75" s="17">
        <f>SUM(B76)+B80</f>
        <v>276.532</v>
      </c>
      <c r="C75" s="17">
        <f>SUM(C76)+C80</f>
        <v>0</v>
      </c>
      <c r="D75" s="19">
        <f>SUM(C75)/B75*100</f>
        <v>0</v>
      </c>
    </row>
    <row r="76" spans="1:4" s="2" customFormat="1" ht="15">
      <c r="A76" s="29" t="s">
        <v>31</v>
      </c>
      <c r="B76" s="24">
        <v>276.532</v>
      </c>
      <c r="C76" s="24"/>
      <c r="D76" s="18">
        <f>SUM(C76)/B76*100</f>
        <v>0</v>
      </c>
    </row>
    <row r="77" spans="1:4" s="3" customFormat="1" ht="15">
      <c r="A77" s="12" t="s">
        <v>1</v>
      </c>
      <c r="B77" s="11"/>
      <c r="C77" s="11"/>
      <c r="D77" s="18"/>
    </row>
    <row r="78" spans="1:4" s="3" customFormat="1" ht="15">
      <c r="A78" s="12" t="s">
        <v>27</v>
      </c>
      <c r="B78" s="11"/>
      <c r="C78" s="11"/>
      <c r="D78" s="18"/>
    </row>
    <row r="79" spans="1:4" s="3" customFormat="1" ht="15">
      <c r="A79" s="12" t="s">
        <v>13</v>
      </c>
      <c r="B79" s="11">
        <f>SUM(B76)-B77-B78</f>
        <v>276.532</v>
      </c>
      <c r="C79" s="11">
        <f>SUM(C76)-C77-C78</f>
        <v>0</v>
      </c>
      <c r="D79" s="19">
        <f aca="true" t="shared" si="2" ref="D79:D90">SUM(C79)/B79*100</f>
        <v>0</v>
      </c>
    </row>
    <row r="80" spans="1:4" s="3" customFormat="1" ht="15">
      <c r="A80" s="29" t="s">
        <v>14</v>
      </c>
      <c r="B80" s="24"/>
      <c r="C80" s="24"/>
      <c r="D80" s="19"/>
    </row>
    <row r="81" spans="1:4" s="3" customFormat="1" ht="27">
      <c r="A81" s="25" t="s">
        <v>23</v>
      </c>
      <c r="B81" s="68"/>
      <c r="C81" s="17"/>
      <c r="D81" s="18"/>
    </row>
    <row r="82" spans="1:10" s="9" customFormat="1" ht="15.75">
      <c r="A82" s="26" t="s">
        <v>25</v>
      </c>
      <c r="B82" s="69">
        <f>B5+B14+B23+B35+B42+B49+B56+B61+B63+B66+B68+B73+B74+B75+B81</f>
        <v>245191.18600000002</v>
      </c>
      <c r="C82" s="27">
        <f>C5+C14+C23+C35+C42+C49+C56+C61+C63+C66+C68+C73+C74+C75+C81</f>
        <v>68960.233</v>
      </c>
      <c r="D82" s="70">
        <f t="shared" si="2"/>
        <v>28.125086437650324</v>
      </c>
      <c r="E82" s="5"/>
      <c r="F82" s="6"/>
      <c r="G82" s="5"/>
      <c r="H82" s="7"/>
      <c r="I82" s="8"/>
      <c r="J82" s="8"/>
    </row>
    <row r="83" spans="1:10" s="9" customFormat="1" ht="15.75">
      <c r="A83" s="16" t="s">
        <v>31</v>
      </c>
      <c r="B83" s="27">
        <f>B6+B15+B24+B36+B43+B50+B57+B64+B69+B76+B74</f>
        <v>244941.18600000002</v>
      </c>
      <c r="C83" s="27">
        <f>C6+C15+C24+C36+C43+C50+C57+C64+C69+C76+C74</f>
        <v>68960.233</v>
      </c>
      <c r="D83" s="70">
        <f t="shared" si="2"/>
        <v>28.153792396514316</v>
      </c>
      <c r="E83" s="5"/>
      <c r="F83" s="6"/>
      <c r="G83" s="5"/>
      <c r="H83" s="7"/>
      <c r="I83" s="8"/>
      <c r="J83" s="8"/>
    </row>
    <row r="84" spans="1:4" s="4" customFormat="1" ht="15">
      <c r="A84" s="28" t="s">
        <v>1</v>
      </c>
      <c r="B84" s="21">
        <f>B7+B16+B25+B37+B44+B51+B77</f>
        <v>65684.05500000001</v>
      </c>
      <c r="C84" s="21">
        <f>C7+C16+C25+C37+C44+C51+C77</f>
        <v>20045.273</v>
      </c>
      <c r="D84" s="18">
        <f t="shared" si="2"/>
        <v>30.517715448597073</v>
      </c>
    </row>
    <row r="85" spans="1:4" ht="15">
      <c r="A85" s="28" t="s">
        <v>28</v>
      </c>
      <c r="B85" s="21">
        <f>B8+B17+B26+B38+B45+B52+B78</f>
        <v>14454.076000000001</v>
      </c>
      <c r="C85" s="21">
        <f>C8+C17+C26+C38+C45+C52+C78</f>
        <v>4395.2390000000005</v>
      </c>
      <c r="D85" s="18">
        <f t="shared" si="2"/>
        <v>30.408301436909564</v>
      </c>
    </row>
    <row r="86" spans="1:4" ht="15">
      <c r="A86" s="28" t="s">
        <v>2</v>
      </c>
      <c r="B86" s="21">
        <f>B70+B11+B20+B29+B39+B46+B53+B58</f>
        <v>18805.868</v>
      </c>
      <c r="C86" s="21">
        <f>C70+C11+C20+C29+C39+C46+C53+C58</f>
        <v>36.023</v>
      </c>
      <c r="D86" s="18">
        <f t="shared" si="2"/>
        <v>0.19155191347721895</v>
      </c>
    </row>
    <row r="87" spans="1:4" ht="15">
      <c r="A87" s="28" t="s">
        <v>13</v>
      </c>
      <c r="B87" s="21">
        <f>B83-B84-B85-B86</f>
        <v>145997.187</v>
      </c>
      <c r="C87" s="21">
        <f>C83-C84-C85-C86</f>
        <v>44483.69799999999</v>
      </c>
      <c r="D87" s="18">
        <f t="shared" si="2"/>
        <v>30.468873348909103</v>
      </c>
    </row>
    <row r="88" spans="1:4" ht="20.25" customHeight="1">
      <c r="A88" s="16" t="s">
        <v>14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5">
      <c r="A89" s="16" t="s">
        <v>24</v>
      </c>
      <c r="B89" s="17">
        <f>SUM(B81)</f>
        <v>0</v>
      </c>
      <c r="C89" s="17">
        <f>SUM(C81)</f>
        <v>0</v>
      </c>
      <c r="D89" s="18"/>
    </row>
    <row r="90" spans="1:4" ht="15">
      <c r="A90" s="16" t="s">
        <v>30</v>
      </c>
      <c r="B90" s="17">
        <f>SUM(B73)</f>
        <v>250</v>
      </c>
      <c r="C90" s="17"/>
      <c r="D90" s="18">
        <f t="shared" si="2"/>
        <v>0</v>
      </c>
    </row>
    <row r="91" spans="4:5" ht="15">
      <c r="D91" s="62"/>
      <c r="E91" s="63"/>
    </row>
    <row r="92" spans="2:5" ht="15">
      <c r="B92" s="53"/>
      <c r="C92" s="58"/>
      <c r="D92" s="62"/>
      <c r="E92" s="63"/>
    </row>
    <row r="93" spans="2:5" ht="15">
      <c r="B93" s="54"/>
      <c r="C93" s="56"/>
      <c r="D93" s="62"/>
      <c r="E93" s="63"/>
    </row>
    <row r="94" spans="2:5" ht="15">
      <c r="B94" s="59"/>
      <c r="C94" s="60"/>
      <c r="D94" s="64"/>
      <c r="E94" s="63"/>
    </row>
    <row r="95" spans="2:3" ht="15">
      <c r="B95" s="61"/>
      <c r="C95" s="61"/>
    </row>
    <row r="96" spans="2:3" ht="15">
      <c r="B96" s="53"/>
      <c r="C96" s="56"/>
    </row>
    <row r="97" spans="2:3" ht="15">
      <c r="B97" s="54"/>
      <c r="C97" s="55"/>
    </row>
    <row r="98" ht="15">
      <c r="C98" s="53"/>
    </row>
    <row r="100" ht="15">
      <c r="C100" s="54"/>
    </row>
  </sheetData>
  <sheetProtection/>
  <mergeCells count="5">
    <mergeCell ref="A1:D1"/>
    <mergeCell ref="D3:D4"/>
    <mergeCell ref="A3:A4"/>
    <mergeCell ref="B3:B4"/>
    <mergeCell ref="C3:C4"/>
  </mergeCells>
  <printOptions/>
  <pageMargins left="0.984251968503937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B5" sqref="B5:D90"/>
    </sheetView>
  </sheetViews>
  <sheetFormatPr defaultColWidth="9.140625" defaultRowHeight="15"/>
  <cols>
    <col min="1" max="1" width="36.140625" style="48" customWidth="1"/>
    <col min="2" max="2" width="15.8515625" style="48" customWidth="1"/>
    <col min="3" max="3" width="19.140625" style="48" customWidth="1"/>
    <col min="4" max="4" width="15.140625" style="48" customWidth="1"/>
    <col min="5" max="16384" width="9.140625" style="48" customWidth="1"/>
  </cols>
  <sheetData>
    <row r="1" spans="1:4" s="30" customFormat="1" ht="40.5" customHeight="1">
      <c r="A1" s="78" t="s">
        <v>65</v>
      </c>
      <c r="B1" s="78"/>
      <c r="C1" s="78"/>
      <c r="D1" s="78"/>
    </row>
    <row r="2" spans="1:3" s="30" customFormat="1" ht="12.75" customHeight="1">
      <c r="A2" s="31"/>
      <c r="B2" s="31"/>
      <c r="C2" s="32"/>
    </row>
    <row r="3" spans="1:4" s="30" customFormat="1" ht="44.25" customHeight="1">
      <c r="A3" s="79"/>
      <c r="B3" s="76" t="s">
        <v>68</v>
      </c>
      <c r="C3" s="76" t="s">
        <v>70</v>
      </c>
      <c r="D3" s="76" t="s">
        <v>64</v>
      </c>
    </row>
    <row r="4" spans="1:4" s="30" customFormat="1" ht="114" customHeight="1">
      <c r="A4" s="80"/>
      <c r="B4" s="77"/>
      <c r="C4" s="77"/>
      <c r="D4" s="77"/>
    </row>
    <row r="5" spans="1:4" s="34" customFormat="1" ht="14.25">
      <c r="A5" s="33" t="s">
        <v>33</v>
      </c>
      <c r="B5" s="17">
        <f>B6+B13</f>
        <v>80727.945</v>
      </c>
      <c r="C5" s="17">
        <f>C6+C13</f>
        <v>20538.392</v>
      </c>
      <c r="D5" s="18">
        <f aca="true" t="shared" si="0" ref="D5:D68">SUM(C5)/B5*100</f>
        <v>25.441489932637328</v>
      </c>
    </row>
    <row r="6" spans="1:4" s="36" customFormat="1" ht="15">
      <c r="A6" s="35" t="s">
        <v>34</v>
      </c>
      <c r="B6" s="24">
        <v>80727.945</v>
      </c>
      <c r="C6" s="66">
        <v>20538.392</v>
      </c>
      <c r="D6" s="19">
        <f t="shared" si="0"/>
        <v>25.441489932637328</v>
      </c>
    </row>
    <row r="7" spans="1:4" s="36" customFormat="1" ht="15">
      <c r="A7" s="37" t="s">
        <v>35</v>
      </c>
      <c r="B7" s="11">
        <v>51705.698</v>
      </c>
      <c r="C7" s="11">
        <v>16534.551</v>
      </c>
      <c r="D7" s="19">
        <f t="shared" si="0"/>
        <v>31.978198998493358</v>
      </c>
    </row>
    <row r="8" spans="1:4" s="36" customFormat="1" ht="15">
      <c r="A8" s="37" t="s">
        <v>36</v>
      </c>
      <c r="B8" s="11">
        <v>11379.006</v>
      </c>
      <c r="C8" s="11">
        <v>3634.623</v>
      </c>
      <c r="D8" s="19">
        <f t="shared" si="0"/>
        <v>31.941480653055287</v>
      </c>
    </row>
    <row r="9" spans="1:4" s="36" customFormat="1" ht="15">
      <c r="A9" s="37" t="s">
        <v>37</v>
      </c>
      <c r="B9" s="11"/>
      <c r="C9" s="11"/>
      <c r="D9" s="19"/>
    </row>
    <row r="10" spans="1:4" s="36" customFormat="1" ht="15">
      <c r="A10" s="37" t="s">
        <v>38</v>
      </c>
      <c r="B10" s="11">
        <v>1881.632</v>
      </c>
      <c r="C10" s="11"/>
      <c r="D10" s="19"/>
    </row>
    <row r="11" spans="1:4" s="36" customFormat="1" ht="30">
      <c r="A11" s="37" t="s">
        <v>39</v>
      </c>
      <c r="B11" s="11">
        <v>12792.055</v>
      </c>
      <c r="C11" s="11"/>
      <c r="D11" s="19">
        <f t="shared" si="0"/>
        <v>0</v>
      </c>
    </row>
    <row r="12" spans="1:4" s="36" customFormat="1" ht="15">
      <c r="A12" s="37" t="s">
        <v>40</v>
      </c>
      <c r="B12" s="11">
        <f>SUM(B6)-B7-B8-B9-B10-B11</f>
        <v>2969.554000000009</v>
      </c>
      <c r="C12" s="11">
        <f>SUM(C6)-C7-C8-C9-C10-C11</f>
        <v>369.2180000000003</v>
      </c>
      <c r="D12" s="19">
        <f t="shared" si="0"/>
        <v>12.433449602196127</v>
      </c>
    </row>
    <row r="13" spans="1:4" s="36" customFormat="1" ht="15">
      <c r="A13" s="35" t="s">
        <v>41</v>
      </c>
      <c r="B13" s="24"/>
      <c r="C13" s="24"/>
      <c r="D13" s="19"/>
    </row>
    <row r="14" spans="1:4" s="34" customFormat="1" ht="14.25">
      <c r="A14" s="33" t="s">
        <v>42</v>
      </c>
      <c r="B14" s="17">
        <f>B15+B22</f>
        <v>37269.992</v>
      </c>
      <c r="C14" s="17">
        <f>C15+C22</f>
        <v>9553.668</v>
      </c>
      <c r="D14" s="18">
        <f t="shared" si="0"/>
        <v>25.63367333161757</v>
      </c>
    </row>
    <row r="15" spans="1:4" s="36" customFormat="1" ht="15">
      <c r="A15" s="35" t="s">
        <v>43</v>
      </c>
      <c r="B15" s="24">
        <f>2427.125+34842.867</f>
        <v>37269.992</v>
      </c>
      <c r="C15" s="24">
        <v>9553.668</v>
      </c>
      <c r="D15" s="19">
        <f t="shared" si="0"/>
        <v>25.63367333161757</v>
      </c>
    </row>
    <row r="16" spans="1:4" s="36" customFormat="1" ht="15">
      <c r="A16" s="37" t="s">
        <v>35</v>
      </c>
      <c r="B16" s="11"/>
      <c r="C16" s="11"/>
      <c r="D16" s="19"/>
    </row>
    <row r="17" spans="1:4" s="36" customFormat="1" ht="15">
      <c r="A17" s="37" t="s">
        <v>36</v>
      </c>
      <c r="B17" s="11"/>
      <c r="C17" s="11"/>
      <c r="D17" s="19"/>
    </row>
    <row r="18" spans="1:4" s="36" customFormat="1" ht="15">
      <c r="A18" s="37" t="s">
        <v>37</v>
      </c>
      <c r="B18" s="11"/>
      <c r="C18" s="11"/>
      <c r="D18" s="19"/>
    </row>
    <row r="19" spans="1:4" s="36" customFormat="1" ht="15">
      <c r="A19" s="37" t="s">
        <v>38</v>
      </c>
      <c r="B19" s="11"/>
      <c r="C19" s="11"/>
      <c r="D19" s="19"/>
    </row>
    <row r="20" spans="1:4" s="36" customFormat="1" ht="30">
      <c r="A20" s="37" t="s">
        <v>39</v>
      </c>
      <c r="B20" s="11"/>
      <c r="C20" s="11"/>
      <c r="D20" s="19"/>
    </row>
    <row r="21" spans="1:4" s="36" customFormat="1" ht="15">
      <c r="A21" s="37" t="s">
        <v>40</v>
      </c>
      <c r="B21" s="11">
        <f>SUM(B15)-B16-B17-B18-B19-B20</f>
        <v>37269.992</v>
      </c>
      <c r="C21" s="11">
        <f>SUM(C15)-C16-C17-C18-C19-C20</f>
        <v>9553.668</v>
      </c>
      <c r="D21" s="19">
        <f t="shared" si="0"/>
        <v>25.63367333161757</v>
      </c>
    </row>
    <row r="22" spans="1:4" s="36" customFormat="1" ht="15">
      <c r="A22" s="35" t="s">
        <v>41</v>
      </c>
      <c r="B22" s="24"/>
      <c r="C22" s="24"/>
      <c r="D22" s="19"/>
    </row>
    <row r="23" spans="1:4" s="34" customFormat="1" ht="28.5">
      <c r="A23" s="33" t="s">
        <v>59</v>
      </c>
      <c r="B23" s="17">
        <f>B24+B34</f>
        <v>76834.774</v>
      </c>
      <c r="C23" s="17">
        <f>C24+C34</f>
        <v>35200.717</v>
      </c>
      <c r="D23" s="18">
        <f t="shared" si="0"/>
        <v>45.813523184176994</v>
      </c>
    </row>
    <row r="24" spans="1:4" s="36" customFormat="1" ht="15">
      <c r="A24" s="35" t="s">
        <v>43</v>
      </c>
      <c r="B24" s="24">
        <v>76834.774</v>
      </c>
      <c r="C24" s="24">
        <v>35200.717</v>
      </c>
      <c r="D24" s="19">
        <f t="shared" si="0"/>
        <v>45.813523184176994</v>
      </c>
    </row>
    <row r="25" spans="1:4" s="36" customFormat="1" ht="15">
      <c r="A25" s="37" t="s">
        <v>35</v>
      </c>
      <c r="B25" s="11">
        <v>1667.427</v>
      </c>
      <c r="C25" s="11">
        <v>523.93</v>
      </c>
      <c r="D25" s="19">
        <f t="shared" si="0"/>
        <v>31.421465527426385</v>
      </c>
    </row>
    <row r="26" spans="1:4" s="36" customFormat="1" ht="15">
      <c r="A26" s="37" t="s">
        <v>36</v>
      </c>
      <c r="B26" s="11">
        <v>366.397</v>
      </c>
      <c r="C26" s="11">
        <v>116.52</v>
      </c>
      <c r="D26" s="19">
        <f t="shared" si="0"/>
        <v>31.801570427705467</v>
      </c>
    </row>
    <row r="27" spans="1:4" s="36" customFormat="1" ht="15">
      <c r="A27" s="37" t="s">
        <v>37</v>
      </c>
      <c r="B27" s="11">
        <v>2.95</v>
      </c>
      <c r="C27" s="11"/>
      <c r="D27" s="19">
        <f t="shared" si="0"/>
        <v>0</v>
      </c>
    </row>
    <row r="28" spans="1:4" s="36" customFormat="1" ht="15">
      <c r="A28" s="37" t="s">
        <v>38</v>
      </c>
      <c r="B28" s="11">
        <v>16.896</v>
      </c>
      <c r="C28" s="11"/>
      <c r="D28" s="19">
        <f t="shared" si="0"/>
        <v>0</v>
      </c>
    </row>
    <row r="29" spans="1:4" s="36" customFormat="1" ht="30">
      <c r="A29" s="37" t="s">
        <v>39</v>
      </c>
      <c r="B29" s="11">
        <v>270.403</v>
      </c>
      <c r="C29" s="11"/>
      <c r="D29" s="19">
        <f t="shared" si="0"/>
        <v>0</v>
      </c>
    </row>
    <row r="30" spans="1:4" s="36" customFormat="1" ht="15">
      <c r="A30" s="37" t="s">
        <v>40</v>
      </c>
      <c r="B30" s="11">
        <f>SUM(B24)-B25-B26-B27-B28-B29</f>
        <v>74510.70100000002</v>
      </c>
      <c r="C30" s="11">
        <f>SUM(C24)-C25-C26-C27-C28-C29</f>
        <v>34560.267</v>
      </c>
      <c r="D30" s="19">
        <f t="shared" si="0"/>
        <v>46.38295779823625</v>
      </c>
    </row>
    <row r="31" spans="1:4" s="36" customFormat="1" ht="15">
      <c r="A31" s="37" t="s">
        <v>44</v>
      </c>
      <c r="B31" s="11">
        <f>SUM(B32:B33)</f>
        <v>73988.1</v>
      </c>
      <c r="C31" s="11">
        <f>SUM(C32:C33)</f>
        <v>34560.267</v>
      </c>
      <c r="D31" s="19">
        <f t="shared" si="0"/>
        <v>46.7105750789654</v>
      </c>
    </row>
    <row r="32" spans="1:4" s="36" customFormat="1" ht="30">
      <c r="A32" s="38" t="s">
        <v>63</v>
      </c>
      <c r="B32" s="11">
        <v>41848</v>
      </c>
      <c r="C32" s="65">
        <v>34560.267</v>
      </c>
      <c r="D32" s="19">
        <f t="shared" si="0"/>
        <v>82.58522987956414</v>
      </c>
    </row>
    <row r="33" spans="1:4" s="36" customFormat="1" ht="15">
      <c r="A33" s="38" t="s">
        <v>60</v>
      </c>
      <c r="B33" s="11">
        <v>32140.1</v>
      </c>
      <c r="C33" s="11"/>
      <c r="D33" s="19">
        <f t="shared" si="0"/>
        <v>0</v>
      </c>
    </row>
    <row r="34" spans="1:4" s="36" customFormat="1" ht="15">
      <c r="A34" s="35" t="s">
        <v>41</v>
      </c>
      <c r="B34" s="24"/>
      <c r="C34" s="24"/>
      <c r="D34" s="19"/>
    </row>
    <row r="35" spans="1:4" s="34" customFormat="1" ht="14.25">
      <c r="A35" s="33" t="s">
        <v>61</v>
      </c>
      <c r="B35" s="17">
        <f>B36+B41</f>
        <v>8408.909</v>
      </c>
      <c r="C35" s="17">
        <f>C36+C41</f>
        <v>1897.309</v>
      </c>
      <c r="D35" s="18">
        <f t="shared" si="0"/>
        <v>22.563081607851863</v>
      </c>
    </row>
    <row r="36" spans="1:4" s="36" customFormat="1" ht="15">
      <c r="A36" s="35" t="s">
        <v>43</v>
      </c>
      <c r="B36" s="24">
        <v>8408.909</v>
      </c>
      <c r="C36" s="24">
        <v>1897.309</v>
      </c>
      <c r="D36" s="19">
        <f t="shared" si="0"/>
        <v>22.563081607851863</v>
      </c>
    </row>
    <row r="37" spans="1:4" s="36" customFormat="1" ht="15">
      <c r="A37" s="37" t="s">
        <v>35</v>
      </c>
      <c r="B37" s="11">
        <v>3737.665</v>
      </c>
      <c r="C37" s="11">
        <v>1537.039</v>
      </c>
      <c r="D37" s="19">
        <f t="shared" si="0"/>
        <v>41.12297383526881</v>
      </c>
    </row>
    <row r="38" spans="1:4" s="36" customFormat="1" ht="15">
      <c r="A38" s="37" t="s">
        <v>36</v>
      </c>
      <c r="B38" s="11">
        <v>822.285</v>
      </c>
      <c r="C38" s="11">
        <v>323.702</v>
      </c>
      <c r="D38" s="19">
        <f t="shared" si="0"/>
        <v>39.36615650291566</v>
      </c>
    </row>
    <row r="39" spans="1:4" s="36" customFormat="1" ht="30">
      <c r="A39" s="37" t="s">
        <v>39</v>
      </c>
      <c r="B39" s="11">
        <v>1011.706</v>
      </c>
      <c r="C39" s="11">
        <v>36.023</v>
      </c>
      <c r="D39" s="19">
        <f t="shared" si="0"/>
        <v>3.5606193894273637</v>
      </c>
    </row>
    <row r="40" spans="1:4" s="36" customFormat="1" ht="15">
      <c r="A40" s="37" t="s">
        <v>40</v>
      </c>
      <c r="B40" s="11">
        <f>SUM(B36)-B37-B38-B39</f>
        <v>2837.2529999999997</v>
      </c>
      <c r="C40" s="11">
        <f>SUM(C36)-C37-C38-C39</f>
        <v>0.5449999999999804</v>
      </c>
      <c r="D40" s="19">
        <f t="shared" si="0"/>
        <v>0.019208720547655794</v>
      </c>
    </row>
    <row r="41" spans="1:4" s="36" customFormat="1" ht="15">
      <c r="A41" s="35" t="s">
        <v>41</v>
      </c>
      <c r="B41" s="24"/>
      <c r="C41" s="24"/>
      <c r="D41" s="19"/>
    </row>
    <row r="42" spans="1:4" s="34" customFormat="1" ht="14.25">
      <c r="A42" s="33" t="s">
        <v>62</v>
      </c>
      <c r="B42" s="17">
        <f>B43+B48</f>
        <v>5288.147</v>
      </c>
      <c r="C42" s="17">
        <f>C43+C48</f>
        <v>0</v>
      </c>
      <c r="D42" s="18">
        <f t="shared" si="0"/>
        <v>0</v>
      </c>
    </row>
    <row r="43" spans="1:4" s="36" customFormat="1" ht="15">
      <c r="A43" s="35" t="s">
        <v>43</v>
      </c>
      <c r="B43" s="24">
        <v>5288.147</v>
      </c>
      <c r="C43" s="24"/>
      <c r="D43" s="19">
        <f t="shared" si="0"/>
        <v>0</v>
      </c>
    </row>
    <row r="44" spans="1:4" s="36" customFormat="1" ht="15">
      <c r="A44" s="37" t="s">
        <v>35</v>
      </c>
      <c r="B44" s="11">
        <v>2767.665</v>
      </c>
      <c r="C44" s="11"/>
      <c r="D44" s="19">
        <f t="shared" si="0"/>
        <v>0</v>
      </c>
    </row>
    <row r="45" spans="1:4" s="36" customFormat="1" ht="15">
      <c r="A45" s="37" t="s">
        <v>36</v>
      </c>
      <c r="B45" s="11">
        <v>608.788</v>
      </c>
      <c r="C45" s="11"/>
      <c r="D45" s="19">
        <f t="shared" si="0"/>
        <v>0</v>
      </c>
    </row>
    <row r="46" spans="1:4" s="36" customFormat="1" ht="30">
      <c r="A46" s="37" t="s">
        <v>39</v>
      </c>
      <c r="B46" s="11">
        <v>854.398</v>
      </c>
      <c r="C46" s="11"/>
      <c r="D46" s="19">
        <f t="shared" si="0"/>
        <v>0</v>
      </c>
    </row>
    <row r="47" spans="1:4" s="36" customFormat="1" ht="15">
      <c r="A47" s="37" t="s">
        <v>40</v>
      </c>
      <c r="B47" s="11">
        <f>SUM(B43)-B44-B45-B46</f>
        <v>1057.2959999999998</v>
      </c>
      <c r="C47" s="11">
        <f>SUM(C43)-C44-C45-C46</f>
        <v>0</v>
      </c>
      <c r="D47" s="19">
        <f t="shared" si="0"/>
        <v>0</v>
      </c>
    </row>
    <row r="48" spans="1:4" s="36" customFormat="1" ht="15">
      <c r="A48" s="35" t="s">
        <v>41</v>
      </c>
      <c r="B48" s="24"/>
      <c r="C48" s="24"/>
      <c r="D48" s="19"/>
    </row>
    <row r="49" spans="1:4" s="36" customFormat="1" ht="14.25">
      <c r="A49" s="33" t="s">
        <v>45</v>
      </c>
      <c r="B49" s="17">
        <f>B50+B55</f>
        <v>8986.291</v>
      </c>
      <c r="C49" s="17">
        <f>C50+C55</f>
        <v>1770.147</v>
      </c>
      <c r="D49" s="18">
        <f t="shared" si="0"/>
        <v>19.698304895757328</v>
      </c>
    </row>
    <row r="50" spans="1:4" s="36" customFormat="1" ht="15">
      <c r="A50" s="35" t="s">
        <v>43</v>
      </c>
      <c r="B50" s="24">
        <v>8986.291</v>
      </c>
      <c r="C50" s="24">
        <v>1770.147</v>
      </c>
      <c r="D50" s="19">
        <f t="shared" si="0"/>
        <v>19.698304895757328</v>
      </c>
    </row>
    <row r="51" spans="1:4" s="36" customFormat="1" ht="15">
      <c r="A51" s="37" t="s">
        <v>35</v>
      </c>
      <c r="B51" s="11">
        <v>5805.6</v>
      </c>
      <c r="C51" s="11">
        <v>1449.753</v>
      </c>
      <c r="D51" s="19">
        <f t="shared" si="0"/>
        <v>24.971630839189746</v>
      </c>
    </row>
    <row r="52" spans="1:4" s="36" customFormat="1" ht="15">
      <c r="A52" s="37" t="s">
        <v>36</v>
      </c>
      <c r="B52" s="11">
        <v>1277.6</v>
      </c>
      <c r="C52" s="11">
        <v>320.394</v>
      </c>
      <c r="D52" s="19">
        <f t="shared" si="0"/>
        <v>25.07780212899186</v>
      </c>
    </row>
    <row r="53" spans="1:4" s="36" customFormat="1" ht="30">
      <c r="A53" s="37" t="s">
        <v>39</v>
      </c>
      <c r="B53" s="11">
        <v>883.006</v>
      </c>
      <c r="C53" s="11"/>
      <c r="D53" s="19">
        <f t="shared" si="0"/>
        <v>0</v>
      </c>
    </row>
    <row r="54" spans="1:4" s="36" customFormat="1" ht="15">
      <c r="A54" s="37" t="s">
        <v>40</v>
      </c>
      <c r="B54" s="11">
        <f>SUM(B50)-B51-B52-B53</f>
        <v>1020.084999999999</v>
      </c>
      <c r="C54" s="11">
        <f>SUM(C50)-C51-C52-C53</f>
        <v>0</v>
      </c>
      <c r="D54" s="19">
        <f t="shared" si="0"/>
        <v>0</v>
      </c>
    </row>
    <row r="55" spans="1:4" s="36" customFormat="1" ht="15">
      <c r="A55" s="35" t="s">
        <v>41</v>
      </c>
      <c r="B55" s="24"/>
      <c r="C55" s="24"/>
      <c r="D55" s="19"/>
    </row>
    <row r="56" spans="1:4" s="36" customFormat="1" ht="28.5">
      <c r="A56" s="20" t="s">
        <v>46</v>
      </c>
      <c r="B56" s="21">
        <f>B57+B60</f>
        <v>13568.704</v>
      </c>
      <c r="C56" s="67">
        <f>C57+C60</f>
        <v>0</v>
      </c>
      <c r="D56" s="18">
        <f t="shared" si="0"/>
        <v>0</v>
      </c>
    </row>
    <row r="57" spans="1:4" s="36" customFormat="1" ht="15">
      <c r="A57" s="35" t="s">
        <v>43</v>
      </c>
      <c r="B57" s="24">
        <v>13568.704</v>
      </c>
      <c r="C57" s="24"/>
      <c r="D57" s="19">
        <f t="shared" si="0"/>
        <v>0</v>
      </c>
    </row>
    <row r="58" spans="1:4" s="36" customFormat="1" ht="30">
      <c r="A58" s="37" t="s">
        <v>39</v>
      </c>
      <c r="B58" s="11">
        <v>2985.8</v>
      </c>
      <c r="C58" s="11"/>
      <c r="D58" s="19">
        <f t="shared" si="0"/>
        <v>0</v>
      </c>
    </row>
    <row r="59" spans="1:4" s="36" customFormat="1" ht="15">
      <c r="A59" s="37" t="s">
        <v>40</v>
      </c>
      <c r="B59" s="11">
        <f>SUM(B57)-B58</f>
        <v>10582.903999999999</v>
      </c>
      <c r="C59" s="11">
        <f>SUM(C57)-C58</f>
        <v>0</v>
      </c>
      <c r="D59" s="19">
        <f t="shared" si="0"/>
        <v>0</v>
      </c>
    </row>
    <row r="60" spans="1:4" s="36" customFormat="1" ht="15">
      <c r="A60" s="35" t="s">
        <v>41</v>
      </c>
      <c r="B60" s="24"/>
      <c r="C60" s="24"/>
      <c r="D60" s="19"/>
    </row>
    <row r="61" spans="1:4" s="36" customFormat="1" ht="15">
      <c r="A61" s="20" t="s">
        <v>47</v>
      </c>
      <c r="B61" s="21">
        <f>SUM(B62)</f>
        <v>0</v>
      </c>
      <c r="C61" s="21">
        <f>SUM(C62)</f>
        <v>0</v>
      </c>
      <c r="D61" s="19"/>
    </row>
    <row r="62" spans="1:4" s="36" customFormat="1" ht="15">
      <c r="A62" s="35" t="s">
        <v>41</v>
      </c>
      <c r="B62" s="24"/>
      <c r="C62" s="24"/>
      <c r="D62" s="19"/>
    </row>
    <row r="63" spans="1:4" s="36" customFormat="1" ht="15">
      <c r="A63" s="39" t="s">
        <v>48</v>
      </c>
      <c r="B63" s="21">
        <f>SUM(B64:B65)</f>
        <v>9700</v>
      </c>
      <c r="C63" s="21">
        <f>SUM(C64:C65)</f>
        <v>0</v>
      </c>
      <c r="D63" s="18">
        <f t="shared" si="0"/>
        <v>0</v>
      </c>
    </row>
    <row r="64" spans="1:4" s="36" customFormat="1" ht="15">
      <c r="A64" s="35" t="s">
        <v>40</v>
      </c>
      <c r="B64" s="24">
        <v>9700</v>
      </c>
      <c r="C64" s="24"/>
      <c r="D64" s="19">
        <f t="shared" si="0"/>
        <v>0</v>
      </c>
    </row>
    <row r="65" spans="1:4" s="36" customFormat="1" ht="15">
      <c r="A65" s="35" t="s">
        <v>41</v>
      </c>
      <c r="B65" s="24"/>
      <c r="C65" s="24"/>
      <c r="D65" s="19"/>
    </row>
    <row r="66" spans="1:4" s="36" customFormat="1" ht="57">
      <c r="A66" s="40" t="s">
        <v>49</v>
      </c>
      <c r="B66" s="21">
        <f>SUM(B67:B67)</f>
        <v>0</v>
      </c>
      <c r="C66" s="21">
        <f>SUM(C67:C67)</f>
        <v>0</v>
      </c>
      <c r="D66" s="18"/>
    </row>
    <row r="67" spans="1:4" s="36" customFormat="1" ht="15">
      <c r="A67" s="35" t="s">
        <v>41</v>
      </c>
      <c r="B67" s="24"/>
      <c r="C67" s="24"/>
      <c r="D67" s="19"/>
    </row>
    <row r="68" spans="1:4" s="36" customFormat="1" ht="39.75" customHeight="1">
      <c r="A68" s="39" t="s">
        <v>50</v>
      </c>
      <c r="B68" s="17">
        <f>SUM(B69)+B72</f>
        <v>333.692</v>
      </c>
      <c r="C68" s="17">
        <f>SUM(C69)+C72</f>
        <v>0</v>
      </c>
      <c r="D68" s="18">
        <f t="shared" si="0"/>
        <v>0</v>
      </c>
    </row>
    <row r="69" spans="1:4" s="36" customFormat="1" ht="15">
      <c r="A69" s="35" t="s">
        <v>43</v>
      </c>
      <c r="B69" s="24">
        <v>333.692</v>
      </c>
      <c r="C69" s="24"/>
      <c r="D69" s="19">
        <f>SUM(C69)/B69*100</f>
        <v>0</v>
      </c>
    </row>
    <row r="70" spans="1:4" s="36" customFormat="1" ht="30">
      <c r="A70" s="37" t="s">
        <v>39</v>
      </c>
      <c r="B70" s="11">
        <v>8.5</v>
      </c>
      <c r="C70" s="11"/>
      <c r="D70" s="19">
        <f>SUM(C70)/B70*100</f>
        <v>0</v>
      </c>
    </row>
    <row r="71" spans="1:4" s="36" customFormat="1" ht="15">
      <c r="A71" s="37" t="s">
        <v>40</v>
      </c>
      <c r="B71" s="11">
        <f>SUM(B69)-B70</f>
        <v>325.192</v>
      </c>
      <c r="C71" s="11">
        <f>SUM(C69)-C70</f>
        <v>0</v>
      </c>
      <c r="D71" s="18">
        <f>SUM(C71)/B71*100</f>
        <v>0</v>
      </c>
    </row>
    <row r="72" spans="1:4" s="36" customFormat="1" ht="15">
      <c r="A72" s="35" t="s">
        <v>41</v>
      </c>
      <c r="B72" s="24"/>
      <c r="C72" s="24"/>
      <c r="D72" s="19"/>
    </row>
    <row r="73" spans="1:4" s="36" customFormat="1" ht="15">
      <c r="A73" s="39" t="s">
        <v>51</v>
      </c>
      <c r="B73" s="17">
        <v>250</v>
      </c>
      <c r="C73" s="17"/>
      <c r="D73" s="19">
        <f>SUM(C73)/B73*100</f>
        <v>0</v>
      </c>
    </row>
    <row r="74" spans="1:4" s="36" customFormat="1" ht="14.25">
      <c r="A74" s="39" t="s">
        <v>52</v>
      </c>
      <c r="B74" s="17">
        <v>3546.2</v>
      </c>
      <c r="C74" s="17"/>
      <c r="D74" s="18">
        <f>SUM(C74)/B74*100</f>
        <v>0</v>
      </c>
    </row>
    <row r="75" spans="1:4" s="34" customFormat="1" ht="15">
      <c r="A75" s="33" t="s">
        <v>53</v>
      </c>
      <c r="B75" s="17">
        <f>SUM(B76)+B80</f>
        <v>276.532</v>
      </c>
      <c r="C75" s="17">
        <f>SUM(C76)+C80</f>
        <v>0</v>
      </c>
      <c r="D75" s="19">
        <f>SUM(C75)/B75*100</f>
        <v>0</v>
      </c>
    </row>
    <row r="76" spans="1:4" s="34" customFormat="1" ht="15">
      <c r="A76" s="35" t="s">
        <v>43</v>
      </c>
      <c r="B76" s="24">
        <v>276.532</v>
      </c>
      <c r="C76" s="24"/>
      <c r="D76" s="18">
        <f>SUM(C76)/B76*100</f>
        <v>0</v>
      </c>
    </row>
    <row r="77" spans="1:4" s="36" customFormat="1" ht="15">
      <c r="A77" s="37" t="s">
        <v>35</v>
      </c>
      <c r="B77" s="11"/>
      <c r="C77" s="11"/>
      <c r="D77" s="18"/>
    </row>
    <row r="78" spans="1:4" s="36" customFormat="1" ht="15">
      <c r="A78" s="37" t="s">
        <v>36</v>
      </c>
      <c r="B78" s="11"/>
      <c r="C78" s="11"/>
      <c r="D78" s="18"/>
    </row>
    <row r="79" spans="1:4" s="36" customFormat="1" ht="15">
      <c r="A79" s="37" t="s">
        <v>40</v>
      </c>
      <c r="B79" s="11">
        <f>SUM(B76)-B77-B78</f>
        <v>276.532</v>
      </c>
      <c r="C79" s="11">
        <f>SUM(C76)-C77-C78</f>
        <v>0</v>
      </c>
      <c r="D79" s="19">
        <f aca="true" t="shared" si="1" ref="D79:D90">SUM(C79)/B79*100</f>
        <v>0</v>
      </c>
    </row>
    <row r="80" spans="1:4" s="36" customFormat="1" ht="15">
      <c r="A80" s="35" t="s">
        <v>41</v>
      </c>
      <c r="B80" s="24"/>
      <c r="C80" s="24"/>
      <c r="D80" s="19"/>
    </row>
    <row r="81" spans="1:4" s="36" customFormat="1" ht="40.5">
      <c r="A81" s="41" t="s">
        <v>54</v>
      </c>
      <c r="B81" s="68"/>
      <c r="C81" s="17"/>
      <c r="D81" s="18"/>
    </row>
    <row r="82" spans="1:9" s="45" customFormat="1" ht="15.75">
      <c r="A82" s="42" t="s">
        <v>55</v>
      </c>
      <c r="B82" s="69">
        <f>B5+B14+B23+B35+B42+B49+B56+B61+B63+B66+B68+B73+B74+B75+B81</f>
        <v>245191.18600000002</v>
      </c>
      <c r="C82" s="27">
        <f>C5+C14+C23+C35+C42+C49+C56+C61+C63+C66+C68+C73+C74+C75+C81</f>
        <v>68960.233</v>
      </c>
      <c r="D82" s="70">
        <f t="shared" si="1"/>
        <v>28.125086437650324</v>
      </c>
      <c r="E82" s="43"/>
      <c r="F82" s="43"/>
      <c r="G82" s="44"/>
      <c r="H82" s="44"/>
      <c r="I82" s="44"/>
    </row>
    <row r="83" spans="1:9" s="45" customFormat="1" ht="15.75">
      <c r="A83" s="33" t="s">
        <v>43</v>
      </c>
      <c r="B83" s="27">
        <f>B6+B15+B24+B36+B43+B50+B57+B64+B69+B76+B74</f>
        <v>244941.18600000002</v>
      </c>
      <c r="C83" s="27">
        <f>C6+C15+C24+C36+C43+C50+C57+C64+C69+C76+C74</f>
        <v>68960.233</v>
      </c>
      <c r="D83" s="70">
        <f t="shared" si="1"/>
        <v>28.153792396514316</v>
      </c>
      <c r="E83" s="43"/>
      <c r="F83" s="43"/>
      <c r="G83" s="44"/>
      <c r="H83" s="44"/>
      <c r="I83" s="44"/>
    </row>
    <row r="84" spans="1:4" s="47" customFormat="1" ht="15">
      <c r="A84" s="46" t="s">
        <v>35</v>
      </c>
      <c r="B84" s="21">
        <f>B7+B16+B25+B37+B44+B51+B77</f>
        <v>65684.05500000001</v>
      </c>
      <c r="C84" s="21">
        <f>C7+C16+C25+C37+C44+C51+C77</f>
        <v>20045.273</v>
      </c>
      <c r="D84" s="18">
        <f t="shared" si="1"/>
        <v>30.517715448597073</v>
      </c>
    </row>
    <row r="85" spans="1:4" ht="15">
      <c r="A85" s="46" t="s">
        <v>36</v>
      </c>
      <c r="B85" s="21">
        <f>B8+B17+B26+B38+B45+B52+B78</f>
        <v>14454.076000000001</v>
      </c>
      <c r="C85" s="21">
        <f>C8+C17+C26+C38+C45+C52+C78</f>
        <v>4395.2390000000005</v>
      </c>
      <c r="D85" s="18">
        <f t="shared" si="1"/>
        <v>30.408301436909564</v>
      </c>
    </row>
    <row r="86" spans="1:4" ht="15">
      <c r="A86" s="46" t="s">
        <v>56</v>
      </c>
      <c r="B86" s="21">
        <f>B70+B11+B20+B29+B39+B46+B53+B58</f>
        <v>18805.868</v>
      </c>
      <c r="C86" s="21">
        <f>C70+C11+C20+C29+C39+C46+C53+C58</f>
        <v>36.023</v>
      </c>
      <c r="D86" s="18">
        <f t="shared" si="1"/>
        <v>0.19155191347721895</v>
      </c>
    </row>
    <row r="87" spans="1:4" ht="15">
      <c r="A87" s="46" t="s">
        <v>40</v>
      </c>
      <c r="B87" s="21">
        <f>B83-B84-B85-B86</f>
        <v>145997.187</v>
      </c>
      <c r="C87" s="21">
        <f>C83-C84-C85-C86</f>
        <v>44483.69799999999</v>
      </c>
      <c r="D87" s="18">
        <f t="shared" si="1"/>
        <v>30.468873348909103</v>
      </c>
    </row>
    <row r="88" spans="1:4" ht="15">
      <c r="A88" s="33" t="s">
        <v>41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5">
      <c r="A89" s="33" t="s">
        <v>57</v>
      </c>
      <c r="B89" s="17">
        <f>SUM(B81)</f>
        <v>0</v>
      </c>
      <c r="C89" s="17">
        <f>SUM(C81)</f>
        <v>0</v>
      </c>
      <c r="D89" s="18"/>
    </row>
    <row r="90" spans="1:4" ht="28.5">
      <c r="A90" s="33" t="s">
        <v>58</v>
      </c>
      <c r="B90" s="17">
        <f>SUM(B73)</f>
        <v>250</v>
      </c>
      <c r="C90" s="17"/>
      <c r="D90" s="18">
        <f t="shared" si="1"/>
        <v>0</v>
      </c>
    </row>
    <row r="93" ht="15">
      <c r="B93" s="49"/>
    </row>
    <row r="94" ht="15">
      <c r="B94" s="49"/>
    </row>
    <row r="95" ht="15">
      <c r="B95" s="49"/>
    </row>
  </sheetData>
  <sheetProtection/>
  <mergeCells count="5">
    <mergeCell ref="D3:D4"/>
    <mergeCell ref="A1:D1"/>
    <mergeCell ref="A3:A4"/>
    <mergeCell ref="B3:B4"/>
    <mergeCell ref="C3:C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2017-01-12T08:57:54Z</cp:lastPrinted>
  <dcterms:created xsi:type="dcterms:W3CDTF">2015-04-07T07:35:57Z</dcterms:created>
  <dcterms:modified xsi:type="dcterms:W3CDTF">2017-01-16T12:19:22Z</dcterms:modified>
  <cp:category/>
  <cp:version/>
  <cp:contentType/>
  <cp:contentStatus/>
</cp:coreProperties>
</file>