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укр" sheetId="1" r:id="rId1"/>
    <sheet name="рус" sheetId="2" r:id="rId2"/>
    <sheet name="Лист1" sheetId="3" r:id="rId3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C966999_B4C5_43B7_926D_365C642CB6F1_.wvu.FilterData" localSheetId="0" hidden="1">'укр'!$A$5:$L$99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'укр'!$A$5:$L$99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A145DEE_F66F_4ADC_8CE5_38BF43BF697E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4E5261F_BBF3_44CC_BB96_6EE4FAC48D5E_.wvu.PrintTitles" localSheetId="0" hidden="1">'укр'!$3:$4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B005A4D0_4D83_4519_8DC2_94F47F9339DB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9CFA120_5FC1_4ACD_A9F4_51CC159105FA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F0F0F2F2_6B0B_46F3_97EF_06EC5C7DBFC2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  <definedName name="_xlnm.Print_Titles" localSheetId="0">'укр'!$3:$4</definedName>
  </definedNames>
  <calcPr fullCalcOnLoad="1"/>
</workbook>
</file>

<file path=xl/sharedStrings.xml><?xml version="1.0" encoding="utf-8"?>
<sst xmlns="http://schemas.openxmlformats.org/spreadsheetml/2006/main" count="184" uniqueCount="75">
  <si>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</si>
  <si>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</si>
  <si>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</si>
  <si>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</si>
  <si>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</si>
  <si>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</si>
  <si>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</si>
  <si>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</si>
  <si>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</si>
  <si>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</si>
  <si>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</si>
  <si>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</si>
  <si>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</si>
  <si>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</si>
  <si>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</si>
  <si>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</si>
  <si>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</si>
  <si>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</si>
  <si>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</si>
  <si>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</si>
  <si>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</si>
  <si>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</si>
  <si>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</si>
  <si>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</si>
  <si>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</si>
  <si>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</si>
  <si>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</si>
  <si>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</si>
  <si>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</si>
  <si>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</si>
  <si>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</si>
  <si>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</si>
  <si>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</si>
  <si>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</si>
  <si>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</si>
  <si>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</si>
  <si>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</si>
  <si>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</si>
  <si>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</si>
  <si>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</si>
  <si>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</si>
  <si>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</si>
  <si>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</si>
  <si>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</si>
  <si>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</si>
  <si>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</si>
  <si>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</si>
  <si>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</si>
  <si>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</si>
  <si>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</si>
  <si>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</si>
  <si>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</si>
  <si>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</si>
  <si>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</si>
  <si>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</si>
  <si>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</si>
  <si>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</si>
  <si>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</si>
  <si>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</si>
  <si>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</si>
  <si>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</si>
  <si>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</si>
  <si>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</si>
  <si>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</si>
  <si>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</si>
  <si>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</si>
  <si>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</si>
  <si>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</si>
  <si>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</si>
  <si>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Щотижнева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</si>
  <si>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</si>
  <si>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t>План на січень-квітень, з урахуванням змін тис. грн.</t>
  </si>
  <si>
    <t xml:space="preserve">План на январь-апрель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</si>
  <si>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15 апреля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</si>
  <si>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15 апреля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</si>
</sst>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64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64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0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zoomScalePageLayoutView="0" workbookViewId="0" topLeftCell="A1">
      <pane xSplit="1" ySplit="4" topLeftCell="B8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D90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3" customWidth="1"/>
    <col min="4" max="4" width="15.8515625" style="53" customWidth="1"/>
    <col min="5" max="5" width="16.421875" style="53" customWidth="1"/>
    <col min="6" max="6" width="14.57421875" style="53" customWidth="1"/>
    <col min="7" max="16384" width="9.140625" style="10" customWidth="1"/>
  </cols>
  <sheetData>
    <row r="1" spans="1:6" s="1" customFormat="1" ht="45" customHeight="1">
      <c r="A1" s="68" t="s">
        <v>69</v>
      </c>
      <c r="B1" s="68"/>
      <c r="C1" s="68"/>
      <c r="D1" s="68"/>
      <c r="E1" s="68"/>
      <c r="F1" s="68"/>
    </row>
    <row r="2" spans="1:6" s="1" customFormat="1" ht="12.75" customHeight="1">
      <c r="A2" s="15"/>
      <c r="B2" s="15"/>
      <c r="C2" s="15"/>
      <c r="D2" s="15"/>
      <c r="E2" s="16"/>
      <c r="F2" s="58"/>
    </row>
    <row r="3" spans="1:6" s="1" customFormat="1" ht="31.5" customHeight="1">
      <c r="A3" s="69"/>
      <c r="B3" s="69" t="s">
        <v>64</v>
      </c>
      <c r="C3" s="69" t="s">
        <v>71</v>
      </c>
      <c r="D3" s="70" t="s">
        <v>73</v>
      </c>
      <c r="E3" s="69" t="s">
        <v>65</v>
      </c>
      <c r="F3" s="69" t="s">
        <v>15</v>
      </c>
    </row>
    <row r="4" spans="1:6" s="1" customFormat="1" ht="86.25" customHeight="1">
      <c r="A4" s="69"/>
      <c r="B4" s="69"/>
      <c r="C4" s="69"/>
      <c r="D4" s="70"/>
      <c r="E4" s="69"/>
      <c r="F4" s="69"/>
    </row>
    <row r="5" spans="1:6" s="2" customFormat="1" ht="16.5" customHeight="1">
      <c r="A5" s="17" t="s">
        <v>3</v>
      </c>
      <c r="B5" s="18">
        <f>B6+B13</f>
        <v>670202.6</v>
      </c>
      <c r="C5" s="18">
        <f>C6+C13</f>
        <v>220344.098</v>
      </c>
      <c r="D5" s="18">
        <f>D6+D13</f>
        <v>184319.918</v>
      </c>
      <c r="E5" s="19">
        <f aca="true" t="shared" si="0" ref="E5:E36">SUM(D5)/B5*100</f>
        <v>27.502119209922494</v>
      </c>
      <c r="F5" s="19">
        <f>SUM(D5)/C5*100</f>
        <v>83.65094398852472</v>
      </c>
    </row>
    <row r="6" spans="1:6" s="14" customFormat="1" ht="16.5" customHeight="1">
      <c r="A6" s="30" t="s">
        <v>32</v>
      </c>
      <c r="B6" s="25">
        <v>670202.6</v>
      </c>
      <c r="C6" s="25">
        <v>220344.098</v>
      </c>
      <c r="D6" s="25">
        <f>183743.371+576.547</f>
        <v>184319.918</v>
      </c>
      <c r="E6" s="20">
        <f t="shared" si="0"/>
        <v>27.502119209922494</v>
      </c>
      <c r="F6" s="20">
        <f>SUM(D6)/C6*100</f>
        <v>83.65094398852472</v>
      </c>
    </row>
    <row r="7" spans="1:6" s="3" customFormat="1" ht="14.25" customHeight="1">
      <c r="A7" s="12" t="s">
        <v>1</v>
      </c>
      <c r="B7" s="11">
        <v>393800.859</v>
      </c>
      <c r="C7" s="11">
        <v>120432.321</v>
      </c>
      <c r="D7" s="11">
        <v>103389.727</v>
      </c>
      <c r="E7" s="20">
        <f t="shared" si="0"/>
        <v>26.25431728679901</v>
      </c>
      <c r="F7" s="20">
        <f aca="true" t="shared" si="1" ref="F7:F73">SUM(D7)/C7*100</f>
        <v>85.84882043417565</v>
      </c>
    </row>
    <row r="8" spans="1:6" s="3" customFormat="1" ht="15">
      <c r="A8" s="12" t="s">
        <v>27</v>
      </c>
      <c r="B8" s="11">
        <v>86636.189</v>
      </c>
      <c r="C8" s="11">
        <v>26791.946</v>
      </c>
      <c r="D8" s="11">
        <v>23019.63</v>
      </c>
      <c r="E8" s="20">
        <f t="shared" si="0"/>
        <v>26.57045544789603</v>
      </c>
      <c r="F8" s="20">
        <f t="shared" si="1"/>
        <v>85.9199626634064</v>
      </c>
    </row>
    <row r="9" spans="1:6" s="3" customFormat="1" ht="15">
      <c r="A9" s="12" t="s">
        <v>4</v>
      </c>
      <c r="B9" s="11">
        <v>153.271</v>
      </c>
      <c r="C9" s="11">
        <v>9.979</v>
      </c>
      <c r="D9" s="11">
        <v>6.623</v>
      </c>
      <c r="E9" s="20">
        <f t="shared" si="0"/>
        <v>4.321104448982522</v>
      </c>
      <c r="F9" s="20"/>
    </row>
    <row r="10" spans="1:6" s="3" customFormat="1" ht="15">
      <c r="A10" s="12" t="s">
        <v>5</v>
      </c>
      <c r="B10" s="11">
        <v>47670.978</v>
      </c>
      <c r="C10" s="11">
        <v>12786.281</v>
      </c>
      <c r="D10" s="11">
        <f>10192.214+18.487</f>
        <v>10210.701</v>
      </c>
      <c r="E10" s="20">
        <f t="shared" si="0"/>
        <v>21.419113742537437</v>
      </c>
      <c r="F10" s="20">
        <f t="shared" si="1"/>
        <v>79.85669171512811</v>
      </c>
    </row>
    <row r="11" spans="1:6" s="3" customFormat="1" ht="15">
      <c r="A11" s="12" t="s">
        <v>29</v>
      </c>
      <c r="B11" s="11">
        <v>92734.871</v>
      </c>
      <c r="C11" s="11">
        <v>44396.49</v>
      </c>
      <c r="D11" s="11">
        <f>38615.427+19.195</f>
        <v>38634.622</v>
      </c>
      <c r="E11" s="20">
        <f t="shared" si="0"/>
        <v>41.66137460847927</v>
      </c>
      <c r="F11" s="20">
        <f t="shared" si="1"/>
        <v>87.02179384000853</v>
      </c>
    </row>
    <row r="12" spans="1:6" s="3" customFormat="1" ht="15">
      <c r="A12" s="12" t="s">
        <v>13</v>
      </c>
      <c r="B12" s="11">
        <f>SUM(B6)-B7-B8-B9-B10-B11</f>
        <v>49206.43199999996</v>
      </c>
      <c r="C12" s="11">
        <f>SUM(C6)-C7-C8-C9-C10-C11</f>
        <v>15927.080999999998</v>
      </c>
      <c r="D12" s="11">
        <f>SUM(D6)-D7-D8-D9-D10-D11</f>
        <v>9058.614999999998</v>
      </c>
      <c r="E12" s="20">
        <f t="shared" si="0"/>
        <v>18.409412411775776</v>
      </c>
      <c r="F12" s="20">
        <f t="shared" si="1"/>
        <v>56.87555051675821</v>
      </c>
    </row>
    <row r="13" spans="1:6" s="3" customFormat="1" ht="15">
      <c r="A13" s="30" t="s">
        <v>14</v>
      </c>
      <c r="B13" s="25"/>
      <c r="C13" s="25"/>
      <c r="D13" s="25"/>
      <c r="E13" s="20" t="e">
        <f t="shared" si="0"/>
        <v>#DIV/0!</v>
      </c>
      <c r="F13" s="20" t="e">
        <f t="shared" si="1"/>
        <v>#DIV/0!</v>
      </c>
    </row>
    <row r="14" spans="1:6" s="2" customFormat="1" ht="14.25">
      <c r="A14" s="17" t="s">
        <v>6</v>
      </c>
      <c r="B14" s="18">
        <f>B15+B22</f>
        <v>369161.333</v>
      </c>
      <c r="C14" s="18">
        <f>C15+C22</f>
        <v>120262.28</v>
      </c>
      <c r="D14" s="18">
        <f>D15+D22</f>
        <v>95792.166</v>
      </c>
      <c r="E14" s="19">
        <f t="shared" si="0"/>
        <v>25.94859142520216</v>
      </c>
      <c r="F14" s="19">
        <f t="shared" si="1"/>
        <v>79.65271072525816</v>
      </c>
    </row>
    <row r="15" spans="1:6" s="14" customFormat="1" ht="15">
      <c r="A15" s="30" t="s">
        <v>31</v>
      </c>
      <c r="B15" s="25">
        <f>343890.333+25271</f>
        <v>369161.333</v>
      </c>
      <c r="C15" s="25">
        <f>111865.68+8396.6</f>
        <v>120262.28</v>
      </c>
      <c r="D15" s="25">
        <f>87574.663+875.553+7341.95</f>
        <v>95792.166</v>
      </c>
      <c r="E15" s="20">
        <f t="shared" si="0"/>
        <v>25.94859142520216</v>
      </c>
      <c r="F15" s="20">
        <f>SUM(D15)/C15*100</f>
        <v>79.65271072525816</v>
      </c>
    </row>
    <row r="16" spans="1:6" s="3" customFormat="1" ht="15">
      <c r="A16" s="12" t="s">
        <v>1</v>
      </c>
      <c r="B16" s="11">
        <v>221602.052</v>
      </c>
      <c r="C16" s="11">
        <v>67806.627</v>
      </c>
      <c r="D16" s="11">
        <f>55034.092+3.637</f>
        <v>55037.729</v>
      </c>
      <c r="E16" s="20">
        <f t="shared" si="0"/>
        <v>24.836290324604036</v>
      </c>
      <c r="F16" s="20">
        <f t="shared" si="1"/>
        <v>81.16865774786291</v>
      </c>
    </row>
    <row r="17" spans="1:6" s="3" customFormat="1" ht="15">
      <c r="A17" s="12" t="s">
        <v>27</v>
      </c>
      <c r="B17" s="11">
        <v>48752.452</v>
      </c>
      <c r="C17" s="11">
        <v>14895.122</v>
      </c>
      <c r="D17" s="11">
        <f>11954.741+0.8</f>
        <v>11955.541</v>
      </c>
      <c r="E17" s="20">
        <f t="shared" si="0"/>
        <v>24.522953224998815</v>
      </c>
      <c r="F17" s="20">
        <f t="shared" si="1"/>
        <v>80.2648074987234</v>
      </c>
    </row>
    <row r="18" spans="1:6" s="3" customFormat="1" ht="15">
      <c r="A18" s="12" t="s">
        <v>4</v>
      </c>
      <c r="B18" s="11">
        <v>15177.439</v>
      </c>
      <c r="C18" s="11">
        <v>4878.7</v>
      </c>
      <c r="D18" s="11">
        <f>3144.915+453.191</f>
        <v>3598.1059999999998</v>
      </c>
      <c r="E18" s="20">
        <f t="shared" si="0"/>
        <v>23.706937646067956</v>
      </c>
      <c r="F18" s="20">
        <f t="shared" si="1"/>
        <v>73.7513271978191</v>
      </c>
    </row>
    <row r="19" spans="1:6" s="3" customFormat="1" ht="15">
      <c r="A19" s="12" t="s">
        <v>5</v>
      </c>
      <c r="B19" s="11">
        <v>6270.712</v>
      </c>
      <c r="C19" s="11">
        <v>2430.8</v>
      </c>
      <c r="D19" s="11">
        <f>1398.262+65.705</f>
        <v>1463.9669999999999</v>
      </c>
      <c r="E19" s="20">
        <f t="shared" si="0"/>
        <v>23.346104876128894</v>
      </c>
      <c r="F19" s="20">
        <f t="shared" si="1"/>
        <v>60.225728155339795</v>
      </c>
    </row>
    <row r="20" spans="1:6" s="3" customFormat="1" ht="15">
      <c r="A20" s="12" t="s">
        <v>29</v>
      </c>
      <c r="B20" s="11">
        <v>35747.327</v>
      </c>
      <c r="C20" s="11">
        <v>15923.674</v>
      </c>
      <c r="D20" s="11">
        <f>12612.141+237.344</f>
        <v>12849.484999999999</v>
      </c>
      <c r="E20" s="20">
        <f t="shared" si="0"/>
        <v>35.94530298726951</v>
      </c>
      <c r="F20" s="20">
        <f t="shared" si="1"/>
        <v>80.69422295382334</v>
      </c>
    </row>
    <row r="21" spans="1:6" s="3" customFormat="1" ht="15">
      <c r="A21" s="51" t="s">
        <v>13</v>
      </c>
      <c r="B21" s="11">
        <f>SUM(B15)-B16-B17-B18-B19-B20</f>
        <v>41611.351</v>
      </c>
      <c r="C21" s="11">
        <f>SUM(C15)-C16-C17-C18-C19-C20</f>
        <v>14327.357000000002</v>
      </c>
      <c r="D21" s="11">
        <f>SUM(D15)-D16-D17-D18-D19-D20</f>
        <v>10887.338000000002</v>
      </c>
      <c r="E21" s="20">
        <f t="shared" si="0"/>
        <v>26.164346358280945</v>
      </c>
      <c r="F21" s="20">
        <f t="shared" si="1"/>
        <v>75.9898563287004</v>
      </c>
    </row>
    <row r="22" spans="1:6" s="3" customFormat="1" ht="15">
      <c r="A22" s="52" t="s">
        <v>14</v>
      </c>
      <c r="B22" s="25"/>
      <c r="C22" s="25"/>
      <c r="D22" s="25"/>
      <c r="E22" s="20" t="e">
        <f t="shared" si="0"/>
        <v>#DIV/0!</v>
      </c>
      <c r="F22" s="20" t="e">
        <f t="shared" si="1"/>
        <v>#DIV/0!</v>
      </c>
    </row>
    <row r="23" spans="1:6" s="2" customFormat="1" ht="28.5">
      <c r="A23" s="17" t="s">
        <v>26</v>
      </c>
      <c r="B23" s="18">
        <f>B24+B34</f>
        <v>701237.0769999999</v>
      </c>
      <c r="C23" s="18">
        <f>C24+C34</f>
        <v>304584.016</v>
      </c>
      <c r="D23" s="18">
        <f>D24+D34</f>
        <v>247070.84300000002</v>
      </c>
      <c r="E23" s="19">
        <f t="shared" si="0"/>
        <v>35.23356809041061</v>
      </c>
      <c r="F23" s="19">
        <f t="shared" si="1"/>
        <v>81.11746842289979</v>
      </c>
    </row>
    <row r="24" spans="1:6" s="14" customFormat="1" ht="15">
      <c r="A24" s="30" t="s">
        <v>31</v>
      </c>
      <c r="B24" s="25">
        <f>700445.482+791.595</f>
        <v>701237.0769999999</v>
      </c>
      <c r="C24" s="25">
        <v>304584.016</v>
      </c>
      <c r="D24" s="25">
        <f>247062.961+7.882</f>
        <v>247070.84300000002</v>
      </c>
      <c r="E24" s="20">
        <f t="shared" si="0"/>
        <v>35.23356809041061</v>
      </c>
      <c r="F24" s="20">
        <f>SUM(D24)/C24*100</f>
        <v>81.11746842289979</v>
      </c>
    </row>
    <row r="25" spans="1:6" s="3" customFormat="1" ht="15">
      <c r="A25" s="12" t="s">
        <v>1</v>
      </c>
      <c r="B25" s="11">
        <f>14660.587+636.762</f>
        <v>15297.349</v>
      </c>
      <c r="C25" s="11">
        <v>4759.836</v>
      </c>
      <c r="D25" s="11">
        <v>3912.543</v>
      </c>
      <c r="E25" s="20">
        <f t="shared" si="0"/>
        <v>25.57660807764797</v>
      </c>
      <c r="F25" s="20">
        <f t="shared" si="1"/>
        <v>82.19911358290496</v>
      </c>
    </row>
    <row r="26" spans="1:6" s="3" customFormat="1" ht="15">
      <c r="A26" s="12" t="s">
        <v>27</v>
      </c>
      <c r="B26" s="11">
        <f>3215.852+140.256</f>
        <v>3356.1079999999997</v>
      </c>
      <c r="C26" s="11">
        <v>1039.276</v>
      </c>
      <c r="D26" s="11">
        <v>851.047</v>
      </c>
      <c r="E26" s="20">
        <f t="shared" si="0"/>
        <v>25.358152955745172</v>
      </c>
      <c r="F26" s="20">
        <f t="shared" si="1"/>
        <v>81.88844926660482</v>
      </c>
    </row>
    <row r="27" spans="1:6" s="3" customFormat="1" ht="15">
      <c r="A27" s="12" t="s">
        <v>4</v>
      </c>
      <c r="B27" s="11">
        <v>62.57</v>
      </c>
      <c r="C27" s="11">
        <v>17.2</v>
      </c>
      <c r="D27" s="11">
        <v>16.5</v>
      </c>
      <c r="E27" s="20">
        <f t="shared" si="0"/>
        <v>26.370465079111394</v>
      </c>
      <c r="F27" s="20">
        <f t="shared" si="1"/>
        <v>95.93023255813954</v>
      </c>
    </row>
    <row r="28" spans="1:6" s="3" customFormat="1" ht="15">
      <c r="A28" s="12" t="s">
        <v>5</v>
      </c>
      <c r="B28" s="11">
        <v>259.017</v>
      </c>
      <c r="C28" s="11">
        <v>77.325</v>
      </c>
      <c r="D28" s="11">
        <v>74.891</v>
      </c>
      <c r="E28" s="20">
        <f t="shared" si="0"/>
        <v>28.913546215113296</v>
      </c>
      <c r="F28" s="20">
        <f t="shared" si="1"/>
        <v>96.85224700937601</v>
      </c>
    </row>
    <row r="29" spans="1:6" s="3" customFormat="1" ht="15">
      <c r="A29" s="12" t="s">
        <v>29</v>
      </c>
      <c r="B29" s="11">
        <v>1309.543</v>
      </c>
      <c r="C29" s="11">
        <v>712.001</v>
      </c>
      <c r="D29" s="11">
        <v>511.721</v>
      </c>
      <c r="E29" s="20">
        <f t="shared" si="0"/>
        <v>39.07630371816733</v>
      </c>
      <c r="F29" s="20">
        <f t="shared" si="1"/>
        <v>71.87082602412076</v>
      </c>
    </row>
    <row r="30" spans="1:6" s="3" customFormat="1" ht="15">
      <c r="A30" s="12" t="s">
        <v>13</v>
      </c>
      <c r="B30" s="11">
        <f>SUM(B24)-B25-B26-B27-B28-B29</f>
        <v>680952.49</v>
      </c>
      <c r="C30" s="11">
        <f>SUM(C24)-C25-C26-C27-C28-C29</f>
        <v>297978.37799999997</v>
      </c>
      <c r="D30" s="11">
        <f>SUM(D24)-D25-D26-D27-D28-D29</f>
        <v>241704.14100000003</v>
      </c>
      <c r="E30" s="20">
        <f t="shared" si="0"/>
        <v>35.495008029121095</v>
      </c>
      <c r="F30" s="20">
        <f t="shared" si="1"/>
        <v>81.11465758767237</v>
      </c>
    </row>
    <row r="31" spans="1:6" s="3" customFormat="1" ht="15">
      <c r="A31" s="12" t="s">
        <v>18</v>
      </c>
      <c r="B31" s="11">
        <f>SUM(B32:B33)</f>
        <v>662239.8</v>
      </c>
      <c r="C31" s="11">
        <f>SUM(C32:C33)</f>
        <v>291252.767</v>
      </c>
      <c r="D31" s="11">
        <f>SUM(D32:D33)</f>
        <v>226558.08299999998</v>
      </c>
      <c r="E31" s="20">
        <f t="shared" si="0"/>
        <v>34.21088297622703</v>
      </c>
      <c r="F31" s="20">
        <f>SUM(D31)/C31*100</f>
        <v>77.78744399018876</v>
      </c>
    </row>
    <row r="32" spans="1:6" s="3" customFormat="1" ht="30">
      <c r="A32" s="13" t="s">
        <v>22</v>
      </c>
      <c r="B32" s="11">
        <v>424514.7</v>
      </c>
      <c r="C32" s="11">
        <v>136255.808</v>
      </c>
      <c r="D32" s="67">
        <v>136255.808</v>
      </c>
      <c r="E32" s="20">
        <f t="shared" si="0"/>
        <v>32.09684093389463</v>
      </c>
      <c r="F32" s="20">
        <f>SUM(D32)/C32*100</f>
        <v>100</v>
      </c>
    </row>
    <row r="33" spans="1:6" s="3" customFormat="1" ht="15">
      <c r="A33" s="13" t="s">
        <v>19</v>
      </c>
      <c r="B33" s="11">
        <v>237725.1</v>
      </c>
      <c r="C33" s="11">
        <v>154996.959</v>
      </c>
      <c r="D33" s="11">
        <v>90302.275</v>
      </c>
      <c r="E33" s="20">
        <f t="shared" si="0"/>
        <v>37.98600778798705</v>
      </c>
      <c r="F33" s="20">
        <f>SUM(D33)/C33*100</f>
        <v>58.260675294926266</v>
      </c>
    </row>
    <row r="34" spans="1:6" s="3" customFormat="1" ht="15">
      <c r="A34" s="30" t="s">
        <v>14</v>
      </c>
      <c r="B34" s="25">
        <v>0</v>
      </c>
      <c r="C34" s="25">
        <v>0</v>
      </c>
      <c r="D34" s="25">
        <v>0</v>
      </c>
      <c r="E34" s="20" t="e">
        <f t="shared" si="0"/>
        <v>#DIV/0!</v>
      </c>
      <c r="F34" s="20" t="e">
        <f>SUM(D34)/C34*100</f>
        <v>#DIV/0!</v>
      </c>
    </row>
    <row r="35" spans="1:6" s="2" customFormat="1" ht="14.25">
      <c r="A35" s="17" t="s">
        <v>7</v>
      </c>
      <c r="B35" s="18">
        <f>B36+B41</f>
        <v>87280</v>
      </c>
      <c r="C35" s="18">
        <f>C36+C41</f>
        <v>28336.364</v>
      </c>
      <c r="D35" s="18">
        <f>D36+D41</f>
        <v>21796.311999999998</v>
      </c>
      <c r="E35" s="19">
        <f t="shared" si="0"/>
        <v>24.972859761686525</v>
      </c>
      <c r="F35" s="19">
        <f>SUM(D35)/C35*100</f>
        <v>76.91993228206695</v>
      </c>
    </row>
    <row r="36" spans="1:6" s="14" customFormat="1" ht="15">
      <c r="A36" s="30" t="s">
        <v>31</v>
      </c>
      <c r="B36" s="25">
        <v>87280</v>
      </c>
      <c r="C36" s="25">
        <v>28336.364</v>
      </c>
      <c r="D36" s="25">
        <f>21786.017+10.295</f>
        <v>21796.311999999998</v>
      </c>
      <c r="E36" s="20">
        <f t="shared" si="0"/>
        <v>24.972859761686525</v>
      </c>
      <c r="F36" s="20">
        <f t="shared" si="1"/>
        <v>76.91993228206695</v>
      </c>
    </row>
    <row r="37" spans="1:6" s="3" customFormat="1" ht="15">
      <c r="A37" s="12" t="s">
        <v>1</v>
      </c>
      <c r="B37" s="11">
        <v>40460.715</v>
      </c>
      <c r="C37" s="11">
        <v>11838.132</v>
      </c>
      <c r="D37" s="11">
        <v>9939.548</v>
      </c>
      <c r="E37" s="20">
        <f aca="true" t="shared" si="2" ref="E37:E68">SUM(D37)/B37*100</f>
        <v>24.56592277224958</v>
      </c>
      <c r="F37" s="20">
        <f>SUM(D37)/C37*100</f>
        <v>83.9621318633717</v>
      </c>
    </row>
    <row r="38" spans="1:6" s="3" customFormat="1" ht="15">
      <c r="A38" s="12" t="s">
        <v>27</v>
      </c>
      <c r="B38" s="11">
        <v>8901.357</v>
      </c>
      <c r="C38" s="11">
        <v>2604.684</v>
      </c>
      <c r="D38" s="11">
        <v>2196.976</v>
      </c>
      <c r="E38" s="20">
        <f t="shared" si="2"/>
        <v>24.681360381344103</v>
      </c>
      <c r="F38" s="20">
        <f t="shared" si="1"/>
        <v>84.3471223380648</v>
      </c>
    </row>
    <row r="39" spans="1:6" s="3" customFormat="1" ht="15">
      <c r="A39" s="12" t="s">
        <v>29</v>
      </c>
      <c r="B39" s="11">
        <v>6464.382</v>
      </c>
      <c r="C39" s="11">
        <v>3242.89</v>
      </c>
      <c r="D39" s="11">
        <f>2666.899+3.568</f>
        <v>2670.467</v>
      </c>
      <c r="E39" s="20">
        <f t="shared" si="2"/>
        <v>41.31047639202015</v>
      </c>
      <c r="F39" s="20">
        <f t="shared" si="1"/>
        <v>82.34836827644479</v>
      </c>
    </row>
    <row r="40" spans="1:6" s="3" customFormat="1" ht="15">
      <c r="A40" s="12" t="s">
        <v>13</v>
      </c>
      <c r="B40" s="11">
        <f>SUM(B36)-B37-B38-B39</f>
        <v>31453.546000000002</v>
      </c>
      <c r="C40" s="11">
        <f>SUM(C36)-C37-C38-C39</f>
        <v>10650.658000000003</v>
      </c>
      <c r="D40" s="11">
        <f>SUM(D36)-D37-D38-D39</f>
        <v>6989.320999999996</v>
      </c>
      <c r="E40" s="20">
        <f t="shared" si="2"/>
        <v>22.221090747605995</v>
      </c>
      <c r="F40" s="20">
        <f t="shared" si="1"/>
        <v>65.62337275312</v>
      </c>
    </row>
    <row r="41" spans="1:6" s="3" customFormat="1" ht="15">
      <c r="A41" s="30" t="s">
        <v>14</v>
      </c>
      <c r="B41" s="25"/>
      <c r="C41" s="25"/>
      <c r="D41" s="25"/>
      <c r="E41" s="20" t="e">
        <f t="shared" si="2"/>
        <v>#DIV/0!</v>
      </c>
      <c r="F41" s="20" t="e">
        <f t="shared" si="1"/>
        <v>#DIV/0!</v>
      </c>
    </row>
    <row r="42" spans="1:6" s="2" customFormat="1" ht="14.25">
      <c r="A42" s="17" t="s">
        <v>8</v>
      </c>
      <c r="B42" s="18">
        <f>B43+B48</f>
        <v>51900</v>
      </c>
      <c r="C42" s="18">
        <f>C43+C48</f>
        <v>18141.223</v>
      </c>
      <c r="D42" s="18">
        <f>D43+D48</f>
        <v>12315.383000000002</v>
      </c>
      <c r="E42" s="19">
        <f t="shared" si="2"/>
        <v>23.72906165703276</v>
      </c>
      <c r="F42" s="19">
        <f t="shared" si="1"/>
        <v>67.88617834641028</v>
      </c>
    </row>
    <row r="43" spans="1:6" s="14" customFormat="1" ht="15">
      <c r="A43" s="30" t="s">
        <v>31</v>
      </c>
      <c r="B43" s="25">
        <v>51900</v>
      </c>
      <c r="C43" s="25">
        <v>18141.223</v>
      </c>
      <c r="D43" s="25">
        <f>12313.343+2.04</f>
        <v>12315.383000000002</v>
      </c>
      <c r="E43" s="20">
        <f t="shared" si="2"/>
        <v>23.72906165703276</v>
      </c>
      <c r="F43" s="20">
        <f t="shared" si="1"/>
        <v>67.88617834641028</v>
      </c>
    </row>
    <row r="44" spans="1:6" s="3" customFormat="1" ht="15">
      <c r="A44" s="12" t="s">
        <v>1</v>
      </c>
      <c r="B44" s="11">
        <v>24685.189</v>
      </c>
      <c r="C44" s="11">
        <v>7489.884</v>
      </c>
      <c r="D44" s="11">
        <v>6214.233</v>
      </c>
      <c r="E44" s="20">
        <f t="shared" si="2"/>
        <v>25.1739332439383</v>
      </c>
      <c r="F44" s="20">
        <f>SUM(D44)/C44*100</f>
        <v>82.96834770738772</v>
      </c>
    </row>
    <row r="45" spans="1:6" s="3" customFormat="1" ht="15">
      <c r="A45" s="12" t="s">
        <v>27</v>
      </c>
      <c r="B45" s="11">
        <v>5430.741</v>
      </c>
      <c r="C45" s="11">
        <v>1648.118</v>
      </c>
      <c r="D45" s="11">
        <v>1368.586</v>
      </c>
      <c r="E45" s="20">
        <f t="shared" si="2"/>
        <v>25.200723068914538</v>
      </c>
      <c r="F45" s="20">
        <f t="shared" si="1"/>
        <v>83.03932121365096</v>
      </c>
    </row>
    <row r="46" spans="1:6" s="3" customFormat="1" ht="15">
      <c r="A46" s="12" t="s">
        <v>29</v>
      </c>
      <c r="B46" s="11">
        <v>4194.121</v>
      </c>
      <c r="C46" s="11">
        <v>2127.343</v>
      </c>
      <c r="D46" s="11">
        <v>1349.493</v>
      </c>
      <c r="E46" s="20">
        <f t="shared" si="2"/>
        <v>32.17582420726536</v>
      </c>
      <c r="F46" s="20">
        <f t="shared" si="1"/>
        <v>63.43560958435006</v>
      </c>
    </row>
    <row r="47" spans="1:6" s="3" customFormat="1" ht="15">
      <c r="A47" s="12" t="s">
        <v>13</v>
      </c>
      <c r="B47" s="11">
        <f>SUM(B43)-B44-B45-B46</f>
        <v>17589.949</v>
      </c>
      <c r="C47" s="11">
        <f>SUM(C43)-C44-C45-C46</f>
        <v>6875.8780000000015</v>
      </c>
      <c r="D47" s="11">
        <f>SUM(D43)-D44-D45-D46</f>
        <v>3383.0710000000013</v>
      </c>
      <c r="E47" s="20">
        <f t="shared" si="2"/>
        <v>19.232977878446388</v>
      </c>
      <c r="F47" s="20">
        <f t="shared" si="1"/>
        <v>49.20202190905656</v>
      </c>
    </row>
    <row r="48" spans="1:6" s="3" customFormat="1" ht="15">
      <c r="A48" s="30" t="s">
        <v>14</v>
      </c>
      <c r="B48" s="25"/>
      <c r="C48" s="25"/>
      <c r="D48" s="25"/>
      <c r="E48" s="20" t="e">
        <f t="shared" si="2"/>
        <v>#DIV/0!</v>
      </c>
      <c r="F48" s="20" t="e">
        <f t="shared" si="1"/>
        <v>#DIV/0!</v>
      </c>
    </row>
    <row r="49" spans="1:6" s="3" customFormat="1" ht="14.25">
      <c r="A49" s="17" t="s">
        <v>0</v>
      </c>
      <c r="B49" s="18">
        <f>B50+B55</f>
        <v>81514.2</v>
      </c>
      <c r="C49" s="18">
        <f>C50+C55</f>
        <v>25387.349</v>
      </c>
      <c r="D49" s="18">
        <f>D50+D55</f>
        <v>18981.168</v>
      </c>
      <c r="E49" s="19">
        <f t="shared" si="2"/>
        <v>23.285719543343372</v>
      </c>
      <c r="F49" s="19">
        <f t="shared" si="1"/>
        <v>74.76624676329932</v>
      </c>
    </row>
    <row r="50" spans="1:6" s="3" customFormat="1" ht="15">
      <c r="A50" s="30" t="s">
        <v>31</v>
      </c>
      <c r="B50" s="25">
        <v>81514.2</v>
      </c>
      <c r="C50" s="25">
        <v>25387.349</v>
      </c>
      <c r="D50" s="25">
        <v>18981.168</v>
      </c>
      <c r="E50" s="20">
        <f t="shared" si="2"/>
        <v>23.285719543343372</v>
      </c>
      <c r="F50" s="20">
        <f t="shared" si="1"/>
        <v>74.76624676329932</v>
      </c>
    </row>
    <row r="51" spans="1:6" s="3" customFormat="1" ht="15">
      <c r="A51" s="12" t="s">
        <v>1</v>
      </c>
      <c r="B51" s="11">
        <v>50216.2</v>
      </c>
      <c r="C51" s="11">
        <v>14852.72</v>
      </c>
      <c r="D51" s="11">
        <v>12184.805</v>
      </c>
      <c r="E51" s="20">
        <f t="shared" si="2"/>
        <v>24.264689482676907</v>
      </c>
      <c r="F51" s="20">
        <f>SUM(D51)/C51*100</f>
        <v>82.03753251929614</v>
      </c>
    </row>
    <row r="52" spans="1:6" s="3" customFormat="1" ht="15">
      <c r="A52" s="12" t="s">
        <v>27</v>
      </c>
      <c r="B52" s="11">
        <v>11116.743</v>
      </c>
      <c r="C52" s="11">
        <v>3301.82</v>
      </c>
      <c r="D52" s="11">
        <v>2665.175</v>
      </c>
      <c r="E52" s="20">
        <f t="shared" si="2"/>
        <v>23.974423084171328</v>
      </c>
      <c r="F52" s="20">
        <f t="shared" si="1"/>
        <v>80.71836138856752</v>
      </c>
    </row>
    <row r="53" spans="1:6" s="3" customFormat="1" ht="15">
      <c r="A53" s="12" t="s">
        <v>29</v>
      </c>
      <c r="B53" s="11">
        <v>4798.274</v>
      </c>
      <c r="C53" s="11">
        <v>2415.388</v>
      </c>
      <c r="D53" s="11">
        <v>1899.011</v>
      </c>
      <c r="E53" s="20">
        <f t="shared" si="2"/>
        <v>39.576960382004025</v>
      </c>
      <c r="F53" s="20">
        <f t="shared" si="1"/>
        <v>78.6213643522283</v>
      </c>
    </row>
    <row r="54" spans="1:6" s="3" customFormat="1" ht="15">
      <c r="A54" s="12" t="s">
        <v>13</v>
      </c>
      <c r="B54" s="11">
        <f>SUM(B50)-B51-B52-B53</f>
        <v>15382.982999999997</v>
      </c>
      <c r="C54" s="11">
        <f>SUM(C50)-C51-C52-C53</f>
        <v>4817.420999999999</v>
      </c>
      <c r="D54" s="11">
        <f>SUM(D50)-D51-D52-D53</f>
        <v>2232.177000000001</v>
      </c>
      <c r="E54" s="20">
        <f t="shared" si="2"/>
        <v>14.510690156779097</v>
      </c>
      <c r="F54" s="20">
        <f t="shared" si="1"/>
        <v>46.335518527444485</v>
      </c>
    </row>
    <row r="55" spans="1:6" s="3" customFormat="1" ht="15">
      <c r="A55" s="30" t="s">
        <v>14</v>
      </c>
      <c r="B55" s="25"/>
      <c r="C55" s="25"/>
      <c r="D55" s="25"/>
      <c r="E55" s="20" t="e">
        <f t="shared" si="2"/>
        <v>#DIV/0!</v>
      </c>
      <c r="F55" s="20" t="e">
        <f t="shared" si="1"/>
        <v>#DIV/0!</v>
      </c>
    </row>
    <row r="56" spans="1:6" s="3" customFormat="1" ht="14.25" customHeight="1">
      <c r="A56" s="21" t="s">
        <v>9</v>
      </c>
      <c r="B56" s="22">
        <f>B57+B60</f>
        <v>192619.877</v>
      </c>
      <c r="C56" s="22">
        <f>C57+C60</f>
        <v>62249.325</v>
      </c>
      <c r="D56" s="22">
        <f>D57+D60</f>
        <v>24298.303</v>
      </c>
      <c r="E56" s="19">
        <f t="shared" si="2"/>
        <v>12.61463945385034</v>
      </c>
      <c r="F56" s="19">
        <f t="shared" si="1"/>
        <v>39.03384173242039</v>
      </c>
    </row>
    <row r="57" spans="1:6" s="3" customFormat="1" ht="14.25" customHeight="1">
      <c r="A57" s="30" t="s">
        <v>31</v>
      </c>
      <c r="B57" s="25">
        <v>187619.877</v>
      </c>
      <c r="C57" s="25">
        <v>57249.325</v>
      </c>
      <c r="D57" s="25">
        <f>23755.101+363.343</f>
        <v>24118.444</v>
      </c>
      <c r="E57" s="20">
        <f t="shared" si="2"/>
        <v>12.854951397287184</v>
      </c>
      <c r="F57" s="20">
        <f t="shared" si="1"/>
        <v>42.128783177792926</v>
      </c>
    </row>
    <row r="58" spans="1:6" s="3" customFormat="1" ht="15">
      <c r="A58" s="12" t="s">
        <v>29</v>
      </c>
      <c r="B58" s="11">
        <v>20033.7</v>
      </c>
      <c r="C58" s="11">
        <v>6676.392</v>
      </c>
      <c r="D58" s="11">
        <v>5882.962</v>
      </c>
      <c r="E58" s="20">
        <f t="shared" si="2"/>
        <v>29.36532941992742</v>
      </c>
      <c r="F58" s="20">
        <f>SUM(D58)/C58*100</f>
        <v>88.11588654470859</v>
      </c>
    </row>
    <row r="59" spans="1:6" s="3" customFormat="1" ht="15">
      <c r="A59" s="12" t="s">
        <v>13</v>
      </c>
      <c r="B59" s="11">
        <f>SUM(B57)-B58</f>
        <v>167586.177</v>
      </c>
      <c r="C59" s="11">
        <f>SUM(C57)-C58</f>
        <v>50572.933</v>
      </c>
      <c r="D59" s="11">
        <f>SUM(D57)-D58</f>
        <v>18235.482</v>
      </c>
      <c r="E59" s="20">
        <f t="shared" si="2"/>
        <v>10.881256632520474</v>
      </c>
      <c r="F59" s="20">
        <f t="shared" si="1"/>
        <v>36.0577900435397</v>
      </c>
    </row>
    <row r="60" spans="1:6" s="3" customFormat="1" ht="15">
      <c r="A60" s="30" t="s">
        <v>14</v>
      </c>
      <c r="B60" s="25">
        <f>2465+2535</f>
        <v>5000</v>
      </c>
      <c r="C60" s="25">
        <f>2465+2500+35</f>
        <v>5000</v>
      </c>
      <c r="D60" s="25">
        <v>179.859</v>
      </c>
      <c r="E60" s="20">
        <f t="shared" si="2"/>
        <v>3.5971800000000007</v>
      </c>
      <c r="F60" s="20">
        <f t="shared" si="1"/>
        <v>3.5971800000000007</v>
      </c>
    </row>
    <row r="61" spans="1:6" s="3" customFormat="1" ht="17.25" customHeight="1">
      <c r="A61" s="21" t="s">
        <v>21</v>
      </c>
      <c r="B61" s="22">
        <f>SUM(B62)</f>
        <v>438016.329</v>
      </c>
      <c r="C61" s="22">
        <f>SUM(C62)</f>
        <v>20000</v>
      </c>
      <c r="D61" s="22">
        <f>SUM(D62)</f>
        <v>0</v>
      </c>
      <c r="E61" s="20">
        <f t="shared" si="2"/>
        <v>0</v>
      </c>
      <c r="F61" s="20">
        <f t="shared" si="1"/>
        <v>0</v>
      </c>
    </row>
    <row r="62" spans="1:6" s="3" customFormat="1" ht="15">
      <c r="A62" s="30" t="s">
        <v>14</v>
      </c>
      <c r="B62" s="25">
        <v>438016.329</v>
      </c>
      <c r="C62" s="25">
        <v>20000</v>
      </c>
      <c r="D62" s="25"/>
      <c r="E62" s="20">
        <f t="shared" si="2"/>
        <v>0</v>
      </c>
      <c r="F62" s="20">
        <f t="shared" si="1"/>
        <v>0</v>
      </c>
    </row>
    <row r="63" spans="1:6" s="3" customFormat="1" ht="15" customHeight="1">
      <c r="A63" s="23" t="s">
        <v>16</v>
      </c>
      <c r="B63" s="22">
        <f>SUM(B64:B65)</f>
        <v>62576.117</v>
      </c>
      <c r="C63" s="22">
        <f>SUM(C64:C65)</f>
        <v>19019</v>
      </c>
      <c r="D63" s="22">
        <f>SUM(D64:D65)</f>
        <v>12483.596</v>
      </c>
      <c r="E63" s="19">
        <f t="shared" si="2"/>
        <v>19.949457714034892</v>
      </c>
      <c r="F63" s="19">
        <f t="shared" si="1"/>
        <v>65.6374993427625</v>
      </c>
    </row>
    <row r="64" spans="1:6" s="3" customFormat="1" ht="15">
      <c r="A64" s="30" t="s">
        <v>13</v>
      </c>
      <c r="B64" s="25">
        <v>62576.117</v>
      </c>
      <c r="C64" s="25">
        <v>19019</v>
      </c>
      <c r="D64" s="25">
        <v>12483.596</v>
      </c>
      <c r="E64" s="20">
        <f t="shared" si="2"/>
        <v>19.949457714034892</v>
      </c>
      <c r="F64" s="20">
        <f t="shared" si="1"/>
        <v>65.6374993427625</v>
      </c>
    </row>
    <row r="65" spans="1:6" s="3" customFormat="1" ht="15">
      <c r="A65" s="30" t="s">
        <v>14</v>
      </c>
      <c r="B65" s="25"/>
      <c r="C65" s="25"/>
      <c r="D65" s="25"/>
      <c r="E65" s="20" t="e">
        <f t="shared" si="2"/>
        <v>#DIV/0!</v>
      </c>
      <c r="F65" s="20" t="e">
        <f t="shared" si="1"/>
        <v>#DIV/0!</v>
      </c>
    </row>
    <row r="66" spans="1:6" s="3" customFormat="1" ht="60.75" customHeight="1">
      <c r="A66" s="24" t="s">
        <v>20</v>
      </c>
      <c r="B66" s="22">
        <f>SUM(B67:B67)</f>
        <v>0</v>
      </c>
      <c r="C66" s="22">
        <f>SUM(C67:C67)</f>
        <v>0</v>
      </c>
      <c r="D66" s="22">
        <f>SUM(D67:D67)</f>
        <v>0</v>
      </c>
      <c r="E66" s="19" t="e">
        <f t="shared" si="2"/>
        <v>#DIV/0!</v>
      </c>
      <c r="F66" s="19" t="e">
        <f t="shared" si="1"/>
        <v>#DIV/0!</v>
      </c>
    </row>
    <row r="67" spans="1:6" s="3" customFormat="1" ht="15">
      <c r="A67" s="30" t="s">
        <v>14</v>
      </c>
      <c r="B67" s="25"/>
      <c r="C67" s="25"/>
      <c r="D67" s="25"/>
      <c r="E67" s="20" t="e">
        <f t="shared" si="2"/>
        <v>#DIV/0!</v>
      </c>
      <c r="F67" s="20" t="e">
        <f t="shared" si="1"/>
        <v>#DIV/0!</v>
      </c>
    </row>
    <row r="68" spans="1:6" s="3" customFormat="1" ht="42.75">
      <c r="A68" s="23" t="s">
        <v>10</v>
      </c>
      <c r="B68" s="18">
        <f>SUM(B69)+B72</f>
        <v>8770.034</v>
      </c>
      <c r="C68" s="18">
        <f>SUM(C69)+C72</f>
        <v>2760.817</v>
      </c>
      <c r="D68" s="18">
        <f>SUM(D69)+D72</f>
        <v>1176.231</v>
      </c>
      <c r="E68" s="19">
        <f t="shared" si="2"/>
        <v>13.411932040400302</v>
      </c>
      <c r="F68" s="19">
        <f t="shared" si="1"/>
        <v>42.60445368164569</v>
      </c>
    </row>
    <row r="69" spans="1:6" s="3" customFormat="1" ht="15">
      <c r="A69" s="30" t="s">
        <v>31</v>
      </c>
      <c r="B69" s="25">
        <v>8770.034</v>
      </c>
      <c r="C69" s="25">
        <v>2760.817</v>
      </c>
      <c r="D69" s="25">
        <v>1176.231</v>
      </c>
      <c r="E69" s="20">
        <f aca="true" t="shared" si="3" ref="E69:E90">SUM(D69)/B69*100</f>
        <v>13.411932040400302</v>
      </c>
      <c r="F69" s="20">
        <f t="shared" si="1"/>
        <v>42.60445368164569</v>
      </c>
    </row>
    <row r="70" spans="1:6" s="3" customFormat="1" ht="15">
      <c r="A70" s="12" t="s">
        <v>29</v>
      </c>
      <c r="B70" s="11">
        <v>14.956</v>
      </c>
      <c r="C70" s="11">
        <v>11.14</v>
      </c>
      <c r="D70" s="11">
        <v>1.397</v>
      </c>
      <c r="E70" s="20">
        <f t="shared" si="3"/>
        <v>9.340732816261033</v>
      </c>
      <c r="F70" s="20">
        <f t="shared" si="1"/>
        <v>12.540394973070018</v>
      </c>
    </row>
    <row r="71" spans="1:6" s="3" customFormat="1" ht="15">
      <c r="A71" s="12" t="s">
        <v>13</v>
      </c>
      <c r="B71" s="11">
        <f>SUM(B69)-B70</f>
        <v>8755.078</v>
      </c>
      <c r="C71" s="11">
        <f>SUM(C69)-C70</f>
        <v>2749.677</v>
      </c>
      <c r="D71" s="11">
        <f>SUM(D69)-D70</f>
        <v>1174.834</v>
      </c>
      <c r="E71" s="19">
        <f t="shared" si="3"/>
        <v>13.418886730649346</v>
      </c>
      <c r="F71" s="19">
        <f t="shared" si="1"/>
        <v>42.72625475646776</v>
      </c>
    </row>
    <row r="72" spans="1:6" s="3" customFormat="1" ht="15">
      <c r="A72" s="30" t="s">
        <v>14</v>
      </c>
      <c r="B72" s="25"/>
      <c r="C72" s="25"/>
      <c r="D72" s="25"/>
      <c r="E72" s="20" t="e">
        <f t="shared" si="3"/>
        <v>#DIV/0!</v>
      </c>
      <c r="F72" s="20" t="e">
        <f>SUM(D72)/C72*100</f>
        <v>#DIV/0!</v>
      </c>
    </row>
    <row r="73" spans="1:6" s="2" customFormat="1" ht="15">
      <c r="A73" s="23" t="s">
        <v>11</v>
      </c>
      <c r="B73" s="18">
        <v>2500</v>
      </c>
      <c r="C73" s="18">
        <v>300</v>
      </c>
      <c r="D73" s="18"/>
      <c r="E73" s="20">
        <f t="shared" si="3"/>
        <v>0</v>
      </c>
      <c r="F73" s="20">
        <f t="shared" si="1"/>
        <v>0</v>
      </c>
    </row>
    <row r="74" spans="1:6" s="2" customFormat="1" ht="15">
      <c r="A74" s="23" t="s">
        <v>12</v>
      </c>
      <c r="B74" s="18">
        <v>37806.6</v>
      </c>
      <c r="C74" s="18">
        <v>12602.4</v>
      </c>
      <c r="D74" s="18">
        <v>10502</v>
      </c>
      <c r="E74" s="20">
        <f t="shared" si="3"/>
        <v>27.778218617913275</v>
      </c>
      <c r="F74" s="20">
        <f aca="true" t="shared" si="4" ref="F74:F90">SUM(D74)/C74*100</f>
        <v>83.33333333333334</v>
      </c>
    </row>
    <row r="75" spans="1:6" s="2" customFormat="1" ht="15">
      <c r="A75" s="17" t="s">
        <v>17</v>
      </c>
      <c r="B75" s="18">
        <f>SUM(B76)+B80</f>
        <v>15932.266</v>
      </c>
      <c r="C75" s="18">
        <f>SUM(C76)+C80</f>
        <v>6905.369</v>
      </c>
      <c r="D75" s="18">
        <f>SUM(D76)+D80</f>
        <v>420.98800000000006</v>
      </c>
      <c r="E75" s="20">
        <f t="shared" si="3"/>
        <v>2.6423611054447624</v>
      </c>
      <c r="F75" s="20">
        <f t="shared" si="4"/>
        <v>6.096531553925649</v>
      </c>
    </row>
    <row r="76" spans="1:6" s="2" customFormat="1" ht="15">
      <c r="A76" s="30" t="s">
        <v>31</v>
      </c>
      <c r="B76" s="25">
        <f>11422.266+1000-290</f>
        <v>12132.266</v>
      </c>
      <c r="C76" s="25">
        <v>5205.369</v>
      </c>
      <c r="D76" s="25">
        <f>218.769+36+53.875+653.87-572.473+15.001+15.946</f>
        <v>420.98800000000006</v>
      </c>
      <c r="E76" s="19">
        <f t="shared" si="3"/>
        <v>3.469986563103711</v>
      </c>
      <c r="F76" s="20">
        <f t="shared" si="4"/>
        <v>8.087572658153535</v>
      </c>
    </row>
    <row r="77" spans="1:6" s="3" customFormat="1" ht="15">
      <c r="A77" s="12" t="s">
        <v>1</v>
      </c>
      <c r="B77" s="11"/>
      <c r="C77" s="11"/>
      <c r="D77" s="11"/>
      <c r="E77" s="19" t="e">
        <f t="shared" si="3"/>
        <v>#DIV/0!</v>
      </c>
      <c r="F77" s="19" t="e">
        <f t="shared" si="4"/>
        <v>#DIV/0!</v>
      </c>
    </row>
    <row r="78" spans="1:6" s="3" customFormat="1" ht="15">
      <c r="A78" s="12" t="s">
        <v>27</v>
      </c>
      <c r="B78" s="11"/>
      <c r="C78" s="11"/>
      <c r="D78" s="11"/>
      <c r="E78" s="19" t="e">
        <f t="shared" si="3"/>
        <v>#DIV/0!</v>
      </c>
      <c r="F78" s="19" t="e">
        <f t="shared" si="4"/>
        <v>#DIV/0!</v>
      </c>
    </row>
    <row r="79" spans="1:6" s="3" customFormat="1" ht="15">
      <c r="A79" s="12" t="s">
        <v>13</v>
      </c>
      <c r="B79" s="11">
        <f>SUM(B76)-B77-B78</f>
        <v>12132.266</v>
      </c>
      <c r="C79" s="11">
        <f>SUM(C76)-C77-C78</f>
        <v>5205.369</v>
      </c>
      <c r="D79" s="11">
        <f>SUM(D76)-D77-D78</f>
        <v>420.98800000000006</v>
      </c>
      <c r="E79" s="20">
        <f t="shared" si="3"/>
        <v>3.469986563103711</v>
      </c>
      <c r="F79" s="20">
        <f>SUM(D79)/C79*100</f>
        <v>8.087572658153535</v>
      </c>
    </row>
    <row r="80" spans="1:6" s="3" customFormat="1" ht="15">
      <c r="A80" s="30" t="s">
        <v>14</v>
      </c>
      <c r="B80" s="25">
        <f>500+3300</f>
        <v>3800</v>
      </c>
      <c r="C80" s="25">
        <f>100+500+50+1050</f>
        <v>1700</v>
      </c>
      <c r="D80" s="25"/>
      <c r="E80" s="20">
        <f t="shared" si="3"/>
        <v>0</v>
      </c>
      <c r="F80" s="20">
        <f t="shared" si="4"/>
        <v>0</v>
      </c>
    </row>
    <row r="81" spans="1:6" s="3" customFormat="1" ht="40.5">
      <c r="A81" s="26" t="s">
        <v>23</v>
      </c>
      <c r="B81" s="18">
        <f>15000+775.5</f>
        <v>15775.5</v>
      </c>
      <c r="C81" s="18">
        <f>9000+21</f>
        <v>9021</v>
      </c>
      <c r="D81" s="18">
        <f>4000+3000</f>
        <v>7000</v>
      </c>
      <c r="E81" s="20">
        <f t="shared" si="3"/>
        <v>44.372603087065386</v>
      </c>
      <c r="F81" s="20">
        <f t="shared" si="4"/>
        <v>77.5967187673207</v>
      </c>
    </row>
    <row r="82" spans="1:12" s="9" customFormat="1" ht="15.75">
      <c r="A82" s="27" t="s">
        <v>25</v>
      </c>
      <c r="B82" s="28">
        <f>B5+B14+B23+B35+B42+B49+B56+B61+B63+B66+B68+B73+B74+B75+B81</f>
        <v>2735291.9329999997</v>
      </c>
      <c r="C82" s="28">
        <f>C5+C14+C23+C35+C42+C49+C56+C61+C63+C66+C68+C73+C74+C75+C81</f>
        <v>849913.2410000002</v>
      </c>
      <c r="D82" s="28">
        <f>D5+D14+D23+D35+D42+D49+D56+D61+D63+D66+D68+D73+D74+D75+D81</f>
        <v>636156.908</v>
      </c>
      <c r="E82" s="20">
        <f t="shared" si="3"/>
        <v>23.25736790011584</v>
      </c>
      <c r="F82" s="20">
        <f t="shared" si="4"/>
        <v>74.8496290340769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2270200.104</v>
      </c>
      <c r="C83" s="28">
        <f>C6+C15+C24+C36+C43+C50+C57+C64+C69+C76+C74</f>
        <v>813892.2410000002</v>
      </c>
      <c r="D83" s="28">
        <f>D6+D15+D24+D36+D43+D50+D57+D64+D69+D76+D74</f>
        <v>628977.0490000001</v>
      </c>
      <c r="E83" s="20">
        <f t="shared" si="3"/>
        <v>27.705797735264316</v>
      </c>
      <c r="F83" s="20">
        <f t="shared" si="4"/>
        <v>77.28013824375553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5" ref="B84:D85">B7+B16+B25+B37+B44+B51+B77</f>
        <v>746062.364</v>
      </c>
      <c r="C84" s="22">
        <f t="shared" si="5"/>
        <v>227179.52</v>
      </c>
      <c r="D84" s="22">
        <f t="shared" si="5"/>
        <v>190678.58500000002</v>
      </c>
      <c r="E84" s="19">
        <f t="shared" si="3"/>
        <v>25.55799544393048</v>
      </c>
      <c r="F84" s="19">
        <f t="shared" si="4"/>
        <v>83.93299933022132</v>
      </c>
    </row>
    <row r="85" spans="1:6" ht="15">
      <c r="A85" s="29" t="s">
        <v>28</v>
      </c>
      <c r="B85" s="22">
        <f t="shared" si="5"/>
        <v>164193.59</v>
      </c>
      <c r="C85" s="22">
        <f t="shared" si="5"/>
        <v>50280.966</v>
      </c>
      <c r="D85" s="22">
        <f t="shared" si="5"/>
        <v>42056.95500000001</v>
      </c>
      <c r="E85" s="19">
        <f t="shared" si="3"/>
        <v>25.614249009355365</v>
      </c>
      <c r="F85" s="19">
        <f t="shared" si="4"/>
        <v>83.64388822601381</v>
      </c>
    </row>
    <row r="86" spans="1:6" ht="15">
      <c r="A86" s="29" t="s">
        <v>2</v>
      </c>
      <c r="B86" s="22">
        <f>B70+B11+B20+B29+B39+B46+B53+B58</f>
        <v>165297.17400000006</v>
      </c>
      <c r="C86" s="22">
        <f>C70+C11+C20+C29+C39+C46+C53+C58</f>
        <v>75505.318</v>
      </c>
      <c r="D86" s="22">
        <f>D70+D11+D20+D29+D39+D46+D53+D58</f>
        <v>63799.157999999996</v>
      </c>
      <c r="E86" s="19">
        <f t="shared" si="3"/>
        <v>38.596641706651305</v>
      </c>
      <c r="F86" s="19">
        <f>SUM(D86)/C86*100</f>
        <v>84.49624435725175</v>
      </c>
    </row>
    <row r="87" spans="1:6" ht="15">
      <c r="A87" s="29" t="s">
        <v>13</v>
      </c>
      <c r="B87" s="22">
        <f>B83-B84-B85-B86</f>
        <v>1194646.9759999996</v>
      </c>
      <c r="C87" s="22">
        <f>C83-C84-C85-C86</f>
        <v>460926.43700000015</v>
      </c>
      <c r="D87" s="22">
        <f>D83-D84-D85-D86</f>
        <v>332442.3510000001</v>
      </c>
      <c r="E87" s="19">
        <f t="shared" si="3"/>
        <v>27.82766437940577</v>
      </c>
      <c r="F87" s="19">
        <f t="shared" si="4"/>
        <v>72.12481739249857</v>
      </c>
    </row>
    <row r="88" spans="1:6" ht="20.25" customHeight="1">
      <c r="A88" s="17" t="s">
        <v>14</v>
      </c>
      <c r="B88" s="18">
        <f>B13+B22+B41+B34+B55+B60+B62+B65+B67+B72+B80+B48</f>
        <v>446816.329</v>
      </c>
      <c r="C88" s="18">
        <f>C13+C22+C41+C34+C55+C60+C62+C65+C67+C72+C80+C48</f>
        <v>26700</v>
      </c>
      <c r="D88" s="18">
        <f>D13+D22+D41+D34+D55+D60+D62+D65+D67+D72+D80+D48</f>
        <v>179.859</v>
      </c>
      <c r="E88" s="19">
        <f t="shared" si="3"/>
        <v>0.04025345277835627</v>
      </c>
      <c r="F88" s="19">
        <f t="shared" si="4"/>
        <v>0.6736292134831461</v>
      </c>
    </row>
    <row r="89" spans="1:6" ht="15">
      <c r="A89" s="17" t="s">
        <v>24</v>
      </c>
      <c r="B89" s="18">
        <f>SUM(B81)</f>
        <v>15775.5</v>
      </c>
      <c r="C89" s="18">
        <f>SUM(C81)</f>
        <v>9021</v>
      </c>
      <c r="D89" s="18">
        <f>SUM(D81)</f>
        <v>7000</v>
      </c>
      <c r="E89" s="19">
        <f t="shared" si="3"/>
        <v>44.372603087065386</v>
      </c>
      <c r="F89" s="19">
        <f t="shared" si="4"/>
        <v>77.5967187673207</v>
      </c>
    </row>
    <row r="90" spans="1:6" ht="15">
      <c r="A90" s="17" t="s">
        <v>30</v>
      </c>
      <c r="B90" s="18">
        <f>SUM(B73)</f>
        <v>2500</v>
      </c>
      <c r="C90" s="18">
        <f>SUM(C73)</f>
        <v>300</v>
      </c>
      <c r="D90" s="18"/>
      <c r="E90" s="19">
        <f t="shared" si="3"/>
        <v>0</v>
      </c>
      <c r="F90" s="19">
        <f t="shared" si="4"/>
        <v>0</v>
      </c>
    </row>
    <row r="91" spans="5:7" ht="15">
      <c r="E91" s="63"/>
      <c r="F91" s="63"/>
      <c r="G91" s="64"/>
    </row>
    <row r="92" spans="3:7" ht="15">
      <c r="C92" s="54"/>
      <c r="D92" s="59"/>
      <c r="E92" s="63"/>
      <c r="F92" s="63"/>
      <c r="G92" s="64"/>
    </row>
    <row r="93" spans="3:7" ht="15">
      <c r="C93" s="55"/>
      <c r="D93" s="57"/>
      <c r="E93" s="63"/>
      <c r="F93" s="63"/>
      <c r="G93" s="64"/>
    </row>
    <row r="94" spans="3:7" ht="15">
      <c r="C94" s="60"/>
      <c r="D94" s="61"/>
      <c r="E94" s="65"/>
      <c r="F94" s="66"/>
      <c r="G94" s="64"/>
    </row>
    <row r="95" spans="3:5" ht="15">
      <c r="C95" s="62"/>
      <c r="D95" s="62"/>
      <c r="E95" s="55"/>
    </row>
    <row r="96" spans="3:4" ht="15">
      <c r="C96" s="54"/>
      <c r="D96" s="57"/>
    </row>
    <row r="97" spans="3:4" ht="15">
      <c r="C97" s="55"/>
      <c r="D97" s="56"/>
    </row>
    <row r="98" ht="15">
      <c r="D98" s="54"/>
    </row>
    <row r="100" ht="15">
      <c r="D100" s="55"/>
    </row>
  </sheetData>
  <sheetProtection/>
  <mergeCells count="7">
    <mergeCell ref="A1:F1"/>
    <mergeCell ref="F3:F4"/>
    <mergeCell ref="A3:A4"/>
    <mergeCell ref="C3:C4"/>
    <mergeCell ref="E3:E4"/>
    <mergeCell ref="D3:D4"/>
    <mergeCell ref="B3:B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tabSelected="1" zoomScalePageLayoutView="0" workbookViewId="0" topLeftCell="A1">
      <selection activeCell="B5" sqref="B5:D90"/>
    </sheetView>
  </sheetViews>
  <sheetFormatPr defaultColWidth="9.140625" defaultRowHeight="15"/>
  <cols>
    <col min="1" max="1" width="36.140625" style="49" customWidth="1"/>
    <col min="2" max="2" width="17.28125" style="49" customWidth="1"/>
    <col min="3" max="3" width="15.8515625" style="49" customWidth="1"/>
    <col min="4" max="4" width="19.140625" style="49" customWidth="1"/>
    <col min="5" max="5" width="13.7109375" style="49" customWidth="1"/>
    <col min="6" max="6" width="15.140625" style="49" customWidth="1"/>
    <col min="7" max="16384" width="9.140625" style="49" customWidth="1"/>
  </cols>
  <sheetData>
    <row r="1" spans="1:6" s="31" customFormat="1" ht="40.5" customHeight="1">
      <c r="A1" s="73" t="s">
        <v>70</v>
      </c>
      <c r="B1" s="73"/>
      <c r="C1" s="73"/>
      <c r="D1" s="73"/>
      <c r="E1" s="73"/>
      <c r="F1" s="73"/>
    </row>
    <row r="2" spans="1:4" s="31" customFormat="1" ht="12.75" customHeight="1">
      <c r="A2" s="32"/>
      <c r="B2" s="32"/>
      <c r="C2" s="32"/>
      <c r="D2" s="33"/>
    </row>
    <row r="3" spans="1:6" s="31" customFormat="1" ht="44.25" customHeight="1">
      <c r="A3" s="74"/>
      <c r="B3" s="71" t="s">
        <v>66</v>
      </c>
      <c r="C3" s="71" t="s">
        <v>72</v>
      </c>
      <c r="D3" s="71" t="s">
        <v>74</v>
      </c>
      <c r="E3" s="71" t="s">
        <v>67</v>
      </c>
      <c r="F3" s="71" t="s">
        <v>68</v>
      </c>
    </row>
    <row r="4" spans="1:6" s="31" customFormat="1" ht="114" customHeight="1">
      <c r="A4" s="75"/>
      <c r="B4" s="72"/>
      <c r="C4" s="72"/>
      <c r="D4" s="72"/>
      <c r="E4" s="72"/>
      <c r="F4" s="72"/>
    </row>
    <row r="5" spans="1:6" s="35" customFormat="1" ht="14.25">
      <c r="A5" s="34" t="s">
        <v>33</v>
      </c>
      <c r="B5" s="18">
        <f>B6+B13</f>
        <v>670202.6</v>
      </c>
      <c r="C5" s="18">
        <f>C6+C13</f>
        <v>220344.098</v>
      </c>
      <c r="D5" s="18">
        <f>D6+D13</f>
        <v>184319.918</v>
      </c>
      <c r="E5" s="19">
        <f aca="true" t="shared" si="0" ref="E5:E68">SUM(D5)/B5*100</f>
        <v>27.502119209922494</v>
      </c>
      <c r="F5" s="19">
        <f>SUM(D5)/C5*100</f>
        <v>83.65094398852472</v>
      </c>
    </row>
    <row r="6" spans="1:6" s="37" customFormat="1" ht="15">
      <c r="A6" s="36" t="s">
        <v>34</v>
      </c>
      <c r="B6" s="25">
        <v>670202.6</v>
      </c>
      <c r="C6" s="25">
        <v>220344.098</v>
      </c>
      <c r="D6" s="25">
        <f>183743.371+576.547</f>
        <v>184319.918</v>
      </c>
      <c r="E6" s="20">
        <f t="shared" si="0"/>
        <v>27.502119209922494</v>
      </c>
      <c r="F6" s="20">
        <f>SUM(D6)/C6*100</f>
        <v>83.65094398852472</v>
      </c>
    </row>
    <row r="7" spans="1:6" s="37" customFormat="1" ht="15">
      <c r="A7" s="38" t="s">
        <v>35</v>
      </c>
      <c r="B7" s="11">
        <v>393800.859</v>
      </c>
      <c r="C7" s="11">
        <v>120432.321</v>
      </c>
      <c r="D7" s="11">
        <v>103389.727</v>
      </c>
      <c r="E7" s="20">
        <f t="shared" si="0"/>
        <v>26.25431728679901</v>
      </c>
      <c r="F7" s="20">
        <f aca="true" t="shared" si="1" ref="F7:F73">SUM(D7)/C7*100</f>
        <v>85.84882043417565</v>
      </c>
    </row>
    <row r="8" spans="1:6" s="37" customFormat="1" ht="15">
      <c r="A8" s="38" t="s">
        <v>36</v>
      </c>
      <c r="B8" s="11">
        <v>86636.189</v>
      </c>
      <c r="C8" s="11">
        <v>26791.946</v>
      </c>
      <c r="D8" s="11">
        <v>23019.63</v>
      </c>
      <c r="E8" s="20">
        <f t="shared" si="0"/>
        <v>26.57045544789603</v>
      </c>
      <c r="F8" s="20">
        <f t="shared" si="1"/>
        <v>85.9199626634064</v>
      </c>
    </row>
    <row r="9" spans="1:6" s="37" customFormat="1" ht="15">
      <c r="A9" s="38" t="s">
        <v>37</v>
      </c>
      <c r="B9" s="11">
        <v>153.271</v>
      </c>
      <c r="C9" s="11">
        <v>9.979</v>
      </c>
      <c r="D9" s="11">
        <v>6.623</v>
      </c>
      <c r="E9" s="20">
        <f t="shared" si="0"/>
        <v>4.321104448982522</v>
      </c>
      <c r="F9" s="20"/>
    </row>
    <row r="10" spans="1:6" s="37" customFormat="1" ht="15">
      <c r="A10" s="38" t="s">
        <v>38</v>
      </c>
      <c r="B10" s="11">
        <v>47670.978</v>
      </c>
      <c r="C10" s="11">
        <v>12786.281</v>
      </c>
      <c r="D10" s="11">
        <f>10192.214+18.487</f>
        <v>10210.701</v>
      </c>
      <c r="E10" s="20">
        <f t="shared" si="0"/>
        <v>21.419113742537437</v>
      </c>
      <c r="F10" s="20">
        <f t="shared" si="1"/>
        <v>79.85669171512811</v>
      </c>
    </row>
    <row r="11" spans="1:6" s="37" customFormat="1" ht="30">
      <c r="A11" s="38" t="s">
        <v>39</v>
      </c>
      <c r="B11" s="11">
        <v>92734.871</v>
      </c>
      <c r="C11" s="11">
        <v>44396.49</v>
      </c>
      <c r="D11" s="11">
        <f>38615.427+19.195</f>
        <v>38634.622</v>
      </c>
      <c r="E11" s="20">
        <f t="shared" si="0"/>
        <v>41.66137460847927</v>
      </c>
      <c r="F11" s="20">
        <f t="shared" si="1"/>
        <v>87.02179384000853</v>
      </c>
    </row>
    <row r="12" spans="1:6" s="37" customFormat="1" ht="15">
      <c r="A12" s="38" t="s">
        <v>40</v>
      </c>
      <c r="B12" s="11">
        <f>SUM(B6)-B7-B8-B9-B10-B11</f>
        <v>49206.43199999996</v>
      </c>
      <c r="C12" s="11">
        <f>SUM(C6)-C7-C8-C9-C10-C11</f>
        <v>15927.080999999998</v>
      </c>
      <c r="D12" s="11">
        <f>SUM(D6)-D7-D8-D9-D10-D11</f>
        <v>9058.614999999998</v>
      </c>
      <c r="E12" s="20">
        <f t="shared" si="0"/>
        <v>18.409412411775776</v>
      </c>
      <c r="F12" s="20">
        <f t="shared" si="1"/>
        <v>56.87555051675821</v>
      </c>
    </row>
    <row r="13" spans="1:6" s="37" customFormat="1" ht="15">
      <c r="A13" s="36" t="s">
        <v>41</v>
      </c>
      <c r="B13" s="25"/>
      <c r="C13" s="25"/>
      <c r="D13" s="25"/>
      <c r="E13" s="20" t="e">
        <f t="shared" si="0"/>
        <v>#DIV/0!</v>
      </c>
      <c r="F13" s="20" t="e">
        <f t="shared" si="1"/>
        <v>#DIV/0!</v>
      </c>
    </row>
    <row r="14" spans="1:6" s="35" customFormat="1" ht="14.25">
      <c r="A14" s="34" t="s">
        <v>42</v>
      </c>
      <c r="B14" s="18">
        <f>B15+B22</f>
        <v>369161.333</v>
      </c>
      <c r="C14" s="18">
        <f>C15+C22</f>
        <v>120262.28</v>
      </c>
      <c r="D14" s="18">
        <f>D15+D22</f>
        <v>95792.166</v>
      </c>
      <c r="E14" s="19">
        <f t="shared" si="0"/>
        <v>25.94859142520216</v>
      </c>
      <c r="F14" s="19">
        <f t="shared" si="1"/>
        <v>79.65271072525816</v>
      </c>
    </row>
    <row r="15" spans="1:6" s="37" customFormat="1" ht="15">
      <c r="A15" s="36" t="s">
        <v>43</v>
      </c>
      <c r="B15" s="25">
        <f>343890.333+25271</f>
        <v>369161.333</v>
      </c>
      <c r="C15" s="25">
        <f>111865.68+8396.6</f>
        <v>120262.28</v>
      </c>
      <c r="D15" s="25">
        <f>87574.663+875.553+7341.95</f>
        <v>95792.166</v>
      </c>
      <c r="E15" s="20">
        <f t="shared" si="0"/>
        <v>25.94859142520216</v>
      </c>
      <c r="F15" s="20">
        <f>SUM(D15)/C15*100</f>
        <v>79.65271072525816</v>
      </c>
    </row>
    <row r="16" spans="1:6" s="37" customFormat="1" ht="15">
      <c r="A16" s="38" t="s">
        <v>35</v>
      </c>
      <c r="B16" s="11">
        <v>221602.052</v>
      </c>
      <c r="C16" s="11">
        <v>67806.627</v>
      </c>
      <c r="D16" s="11">
        <f>55034.092+3.637</f>
        <v>55037.729</v>
      </c>
      <c r="E16" s="20">
        <f t="shared" si="0"/>
        <v>24.836290324604036</v>
      </c>
      <c r="F16" s="20">
        <f t="shared" si="1"/>
        <v>81.16865774786291</v>
      </c>
    </row>
    <row r="17" spans="1:6" s="37" customFormat="1" ht="15">
      <c r="A17" s="38" t="s">
        <v>36</v>
      </c>
      <c r="B17" s="11">
        <v>48752.452</v>
      </c>
      <c r="C17" s="11">
        <v>14895.122</v>
      </c>
      <c r="D17" s="11">
        <f>11954.741+0.8</f>
        <v>11955.541</v>
      </c>
      <c r="E17" s="20">
        <f t="shared" si="0"/>
        <v>24.522953224998815</v>
      </c>
      <c r="F17" s="20">
        <f t="shared" si="1"/>
        <v>80.2648074987234</v>
      </c>
    </row>
    <row r="18" spans="1:6" s="37" customFormat="1" ht="15">
      <c r="A18" s="38" t="s">
        <v>37</v>
      </c>
      <c r="B18" s="11">
        <v>15177.439</v>
      </c>
      <c r="C18" s="11">
        <v>4878.7</v>
      </c>
      <c r="D18" s="11">
        <f>3144.915+453.191</f>
        <v>3598.1059999999998</v>
      </c>
      <c r="E18" s="20">
        <f t="shared" si="0"/>
        <v>23.706937646067956</v>
      </c>
      <c r="F18" s="20">
        <f t="shared" si="1"/>
        <v>73.7513271978191</v>
      </c>
    </row>
    <row r="19" spans="1:6" s="37" customFormat="1" ht="15">
      <c r="A19" s="38" t="s">
        <v>38</v>
      </c>
      <c r="B19" s="11">
        <v>6270.712</v>
      </c>
      <c r="C19" s="11">
        <v>2430.8</v>
      </c>
      <c r="D19" s="11">
        <f>1398.262+65.705</f>
        <v>1463.9669999999999</v>
      </c>
      <c r="E19" s="20">
        <f t="shared" si="0"/>
        <v>23.346104876128894</v>
      </c>
      <c r="F19" s="20">
        <f t="shared" si="1"/>
        <v>60.225728155339795</v>
      </c>
    </row>
    <row r="20" spans="1:6" s="37" customFormat="1" ht="30">
      <c r="A20" s="38" t="s">
        <v>39</v>
      </c>
      <c r="B20" s="11">
        <v>35747.327</v>
      </c>
      <c r="C20" s="11">
        <v>15923.674</v>
      </c>
      <c r="D20" s="11">
        <f>12612.141+237.344</f>
        <v>12849.484999999999</v>
      </c>
      <c r="E20" s="20">
        <f t="shared" si="0"/>
        <v>35.94530298726951</v>
      </c>
      <c r="F20" s="20">
        <f t="shared" si="1"/>
        <v>80.69422295382334</v>
      </c>
    </row>
    <row r="21" spans="1:6" s="37" customFormat="1" ht="15">
      <c r="A21" s="38" t="s">
        <v>40</v>
      </c>
      <c r="B21" s="11">
        <f>SUM(B15)-B16-B17-B18-B19-B20</f>
        <v>41611.351</v>
      </c>
      <c r="C21" s="11">
        <f>SUM(C15)-C16-C17-C18-C19-C20</f>
        <v>14327.357000000002</v>
      </c>
      <c r="D21" s="11">
        <f>SUM(D15)-D16-D17-D18-D19-D20</f>
        <v>10887.338000000002</v>
      </c>
      <c r="E21" s="20">
        <f t="shared" si="0"/>
        <v>26.164346358280945</v>
      </c>
      <c r="F21" s="20">
        <f t="shared" si="1"/>
        <v>75.9898563287004</v>
      </c>
    </row>
    <row r="22" spans="1:6" s="37" customFormat="1" ht="15">
      <c r="A22" s="36" t="s">
        <v>41</v>
      </c>
      <c r="B22" s="25"/>
      <c r="C22" s="25"/>
      <c r="D22" s="25"/>
      <c r="E22" s="20" t="e">
        <f t="shared" si="0"/>
        <v>#DIV/0!</v>
      </c>
      <c r="F22" s="20" t="e">
        <f t="shared" si="1"/>
        <v>#DIV/0!</v>
      </c>
    </row>
    <row r="23" spans="1:6" s="35" customFormat="1" ht="28.5">
      <c r="A23" s="34" t="s">
        <v>59</v>
      </c>
      <c r="B23" s="18">
        <f>B24+B34</f>
        <v>701237.0769999999</v>
      </c>
      <c r="C23" s="18">
        <f>C24+C34</f>
        <v>304584.016</v>
      </c>
      <c r="D23" s="18">
        <f>D24+D34</f>
        <v>247070.84300000002</v>
      </c>
      <c r="E23" s="19">
        <f t="shared" si="0"/>
        <v>35.23356809041061</v>
      </c>
      <c r="F23" s="19">
        <f t="shared" si="1"/>
        <v>81.11746842289979</v>
      </c>
    </row>
    <row r="24" spans="1:6" s="37" customFormat="1" ht="15">
      <c r="A24" s="36" t="s">
        <v>43</v>
      </c>
      <c r="B24" s="25">
        <f>700445.482+791.595</f>
        <v>701237.0769999999</v>
      </c>
      <c r="C24" s="25">
        <v>304584.016</v>
      </c>
      <c r="D24" s="25">
        <f>247062.961+7.882</f>
        <v>247070.84300000002</v>
      </c>
      <c r="E24" s="20">
        <f t="shared" si="0"/>
        <v>35.23356809041061</v>
      </c>
      <c r="F24" s="20">
        <f>SUM(D24)/C24*100</f>
        <v>81.11746842289979</v>
      </c>
    </row>
    <row r="25" spans="1:6" s="37" customFormat="1" ht="15">
      <c r="A25" s="38" t="s">
        <v>35</v>
      </c>
      <c r="B25" s="11">
        <f>14660.587+636.762</f>
        <v>15297.349</v>
      </c>
      <c r="C25" s="11">
        <v>4759.836</v>
      </c>
      <c r="D25" s="11">
        <v>3912.543</v>
      </c>
      <c r="E25" s="20">
        <f t="shared" si="0"/>
        <v>25.57660807764797</v>
      </c>
      <c r="F25" s="20">
        <f t="shared" si="1"/>
        <v>82.19911358290496</v>
      </c>
    </row>
    <row r="26" spans="1:6" s="37" customFormat="1" ht="15">
      <c r="A26" s="38" t="s">
        <v>36</v>
      </c>
      <c r="B26" s="11">
        <f>3215.852+140.256</f>
        <v>3356.1079999999997</v>
      </c>
      <c r="C26" s="11">
        <v>1039.276</v>
      </c>
      <c r="D26" s="11">
        <v>851.047</v>
      </c>
      <c r="E26" s="20">
        <f t="shared" si="0"/>
        <v>25.358152955745172</v>
      </c>
      <c r="F26" s="20">
        <f t="shared" si="1"/>
        <v>81.88844926660482</v>
      </c>
    </row>
    <row r="27" spans="1:6" s="37" customFormat="1" ht="15">
      <c r="A27" s="38" t="s">
        <v>37</v>
      </c>
      <c r="B27" s="11">
        <v>62.57</v>
      </c>
      <c r="C27" s="11">
        <v>17.2</v>
      </c>
      <c r="D27" s="11">
        <v>16.5</v>
      </c>
      <c r="E27" s="20">
        <f t="shared" si="0"/>
        <v>26.370465079111394</v>
      </c>
      <c r="F27" s="20">
        <f t="shared" si="1"/>
        <v>95.93023255813954</v>
      </c>
    </row>
    <row r="28" spans="1:6" s="37" customFormat="1" ht="15">
      <c r="A28" s="38" t="s">
        <v>38</v>
      </c>
      <c r="B28" s="11">
        <v>259.017</v>
      </c>
      <c r="C28" s="11">
        <v>77.325</v>
      </c>
      <c r="D28" s="11">
        <v>74.891</v>
      </c>
      <c r="E28" s="20">
        <f t="shared" si="0"/>
        <v>28.913546215113296</v>
      </c>
      <c r="F28" s="20">
        <f t="shared" si="1"/>
        <v>96.85224700937601</v>
      </c>
    </row>
    <row r="29" spans="1:6" s="37" customFormat="1" ht="30">
      <c r="A29" s="38" t="s">
        <v>39</v>
      </c>
      <c r="B29" s="11">
        <v>1309.543</v>
      </c>
      <c r="C29" s="11">
        <v>712.001</v>
      </c>
      <c r="D29" s="11">
        <v>511.721</v>
      </c>
      <c r="E29" s="20">
        <f t="shared" si="0"/>
        <v>39.07630371816733</v>
      </c>
      <c r="F29" s="20">
        <f t="shared" si="1"/>
        <v>71.87082602412076</v>
      </c>
    </row>
    <row r="30" spans="1:6" s="37" customFormat="1" ht="15">
      <c r="A30" s="38" t="s">
        <v>40</v>
      </c>
      <c r="B30" s="11">
        <f>SUM(B24)-B25-B26-B27-B28-B29</f>
        <v>680952.49</v>
      </c>
      <c r="C30" s="11">
        <f>SUM(C24)-C25-C26-C27-C28-C29</f>
        <v>297978.37799999997</v>
      </c>
      <c r="D30" s="11">
        <f>SUM(D24)-D25-D26-D27-D28-D29</f>
        <v>241704.14100000003</v>
      </c>
      <c r="E30" s="20">
        <f t="shared" si="0"/>
        <v>35.495008029121095</v>
      </c>
      <c r="F30" s="20">
        <f t="shared" si="1"/>
        <v>81.11465758767237</v>
      </c>
    </row>
    <row r="31" spans="1:6" s="37" customFormat="1" ht="15">
      <c r="A31" s="38" t="s">
        <v>44</v>
      </c>
      <c r="B31" s="11">
        <f>SUM(B32:B33)</f>
        <v>662239.8</v>
      </c>
      <c r="C31" s="11">
        <f>SUM(C32:C33)</f>
        <v>291252.767</v>
      </c>
      <c r="D31" s="11">
        <f>SUM(D32:D33)</f>
        <v>226558.08299999998</v>
      </c>
      <c r="E31" s="20">
        <f t="shared" si="0"/>
        <v>34.21088297622703</v>
      </c>
      <c r="F31" s="20">
        <f>SUM(D31)/C31*100</f>
        <v>77.78744399018876</v>
      </c>
    </row>
    <row r="32" spans="1:6" s="37" customFormat="1" ht="30">
      <c r="A32" s="39" t="s">
        <v>63</v>
      </c>
      <c r="B32" s="11">
        <v>424514.7</v>
      </c>
      <c r="C32" s="11">
        <v>136255.808</v>
      </c>
      <c r="D32" s="67">
        <v>136255.808</v>
      </c>
      <c r="E32" s="20">
        <f t="shared" si="0"/>
        <v>32.09684093389463</v>
      </c>
      <c r="F32" s="20">
        <f>SUM(D32)/C32*100</f>
        <v>100</v>
      </c>
    </row>
    <row r="33" spans="1:6" s="37" customFormat="1" ht="15">
      <c r="A33" s="39" t="s">
        <v>60</v>
      </c>
      <c r="B33" s="11">
        <v>237725.1</v>
      </c>
      <c r="C33" s="11">
        <v>154996.959</v>
      </c>
      <c r="D33" s="11">
        <v>90302.275</v>
      </c>
      <c r="E33" s="20">
        <f t="shared" si="0"/>
        <v>37.98600778798705</v>
      </c>
      <c r="F33" s="20">
        <f>SUM(D33)/C33*100</f>
        <v>58.260675294926266</v>
      </c>
    </row>
    <row r="34" spans="1:6" s="37" customFormat="1" ht="15">
      <c r="A34" s="36" t="s">
        <v>41</v>
      </c>
      <c r="B34" s="25">
        <v>0</v>
      </c>
      <c r="C34" s="25">
        <v>0</v>
      </c>
      <c r="D34" s="25">
        <v>0</v>
      </c>
      <c r="E34" s="20" t="e">
        <f t="shared" si="0"/>
        <v>#DIV/0!</v>
      </c>
      <c r="F34" s="20" t="e">
        <f>SUM(D34)/C34*100</f>
        <v>#DIV/0!</v>
      </c>
    </row>
    <row r="35" spans="1:6" s="35" customFormat="1" ht="14.25">
      <c r="A35" s="34" t="s">
        <v>61</v>
      </c>
      <c r="B35" s="18">
        <f>B36+B41</f>
        <v>87280</v>
      </c>
      <c r="C35" s="18">
        <f>C36+C41</f>
        <v>28336.364</v>
      </c>
      <c r="D35" s="18">
        <f>D36+D41</f>
        <v>21796.311999999998</v>
      </c>
      <c r="E35" s="19">
        <f t="shared" si="0"/>
        <v>24.972859761686525</v>
      </c>
      <c r="F35" s="19">
        <f>SUM(D35)/C35*100</f>
        <v>76.91993228206695</v>
      </c>
    </row>
    <row r="36" spans="1:6" s="37" customFormat="1" ht="15">
      <c r="A36" s="36" t="s">
        <v>43</v>
      </c>
      <c r="B36" s="25">
        <v>87280</v>
      </c>
      <c r="C36" s="25">
        <v>28336.364</v>
      </c>
      <c r="D36" s="25">
        <f>21786.017+10.295</f>
        <v>21796.311999999998</v>
      </c>
      <c r="E36" s="20">
        <f t="shared" si="0"/>
        <v>24.972859761686525</v>
      </c>
      <c r="F36" s="20">
        <f t="shared" si="1"/>
        <v>76.91993228206695</v>
      </c>
    </row>
    <row r="37" spans="1:6" s="37" customFormat="1" ht="15">
      <c r="A37" s="38" t="s">
        <v>35</v>
      </c>
      <c r="B37" s="11">
        <v>40460.715</v>
      </c>
      <c r="C37" s="11">
        <v>11838.132</v>
      </c>
      <c r="D37" s="11">
        <v>9939.548</v>
      </c>
      <c r="E37" s="20">
        <f t="shared" si="0"/>
        <v>24.56592277224958</v>
      </c>
      <c r="F37" s="20">
        <f>SUM(D37)/C37*100</f>
        <v>83.9621318633717</v>
      </c>
    </row>
    <row r="38" spans="1:6" s="37" customFormat="1" ht="15">
      <c r="A38" s="38" t="s">
        <v>36</v>
      </c>
      <c r="B38" s="11">
        <v>8901.357</v>
      </c>
      <c r="C38" s="11">
        <v>2604.684</v>
      </c>
      <c r="D38" s="11">
        <v>2196.976</v>
      </c>
      <c r="E38" s="20">
        <f t="shared" si="0"/>
        <v>24.681360381344103</v>
      </c>
      <c r="F38" s="20">
        <f t="shared" si="1"/>
        <v>84.3471223380648</v>
      </c>
    </row>
    <row r="39" spans="1:6" s="37" customFormat="1" ht="30">
      <c r="A39" s="38" t="s">
        <v>39</v>
      </c>
      <c r="B39" s="11">
        <v>6464.382</v>
      </c>
      <c r="C39" s="11">
        <v>3242.89</v>
      </c>
      <c r="D39" s="11">
        <f>2666.899+3.568</f>
        <v>2670.467</v>
      </c>
      <c r="E39" s="20">
        <f t="shared" si="0"/>
        <v>41.31047639202015</v>
      </c>
      <c r="F39" s="20">
        <f t="shared" si="1"/>
        <v>82.34836827644479</v>
      </c>
    </row>
    <row r="40" spans="1:6" s="37" customFormat="1" ht="15">
      <c r="A40" s="38" t="s">
        <v>40</v>
      </c>
      <c r="B40" s="11">
        <f>SUM(B36)-B37-B38-B39</f>
        <v>31453.546000000002</v>
      </c>
      <c r="C40" s="11">
        <f>SUM(C36)-C37-C38-C39</f>
        <v>10650.658000000003</v>
      </c>
      <c r="D40" s="11">
        <f>SUM(D36)-D37-D38-D39</f>
        <v>6989.320999999996</v>
      </c>
      <c r="E40" s="20">
        <f t="shared" si="0"/>
        <v>22.221090747605995</v>
      </c>
      <c r="F40" s="20">
        <f t="shared" si="1"/>
        <v>65.62337275312</v>
      </c>
    </row>
    <row r="41" spans="1:6" s="37" customFormat="1" ht="15">
      <c r="A41" s="36" t="s">
        <v>41</v>
      </c>
      <c r="B41" s="25"/>
      <c r="C41" s="25"/>
      <c r="D41" s="25"/>
      <c r="E41" s="20" t="e">
        <f t="shared" si="0"/>
        <v>#DIV/0!</v>
      </c>
      <c r="F41" s="20" t="e">
        <f t="shared" si="1"/>
        <v>#DIV/0!</v>
      </c>
    </row>
    <row r="42" spans="1:6" s="35" customFormat="1" ht="14.25">
      <c r="A42" s="34" t="s">
        <v>62</v>
      </c>
      <c r="B42" s="18">
        <f>B43+B48</f>
        <v>51900</v>
      </c>
      <c r="C42" s="18">
        <f>C43+C48</f>
        <v>18141.223</v>
      </c>
      <c r="D42" s="18">
        <f>D43+D48</f>
        <v>12315.383000000002</v>
      </c>
      <c r="E42" s="19">
        <f t="shared" si="0"/>
        <v>23.72906165703276</v>
      </c>
      <c r="F42" s="19">
        <f t="shared" si="1"/>
        <v>67.88617834641028</v>
      </c>
    </row>
    <row r="43" spans="1:6" s="37" customFormat="1" ht="15">
      <c r="A43" s="36" t="s">
        <v>43</v>
      </c>
      <c r="B43" s="25">
        <v>51900</v>
      </c>
      <c r="C43" s="25">
        <v>18141.223</v>
      </c>
      <c r="D43" s="25">
        <f>12313.343+2.04</f>
        <v>12315.383000000002</v>
      </c>
      <c r="E43" s="20">
        <f t="shared" si="0"/>
        <v>23.72906165703276</v>
      </c>
      <c r="F43" s="20">
        <f t="shared" si="1"/>
        <v>67.88617834641028</v>
      </c>
    </row>
    <row r="44" spans="1:6" s="37" customFormat="1" ht="15">
      <c r="A44" s="38" t="s">
        <v>35</v>
      </c>
      <c r="B44" s="11">
        <v>24685.189</v>
      </c>
      <c r="C44" s="11">
        <v>7489.884</v>
      </c>
      <c r="D44" s="11">
        <v>6214.233</v>
      </c>
      <c r="E44" s="20">
        <f t="shared" si="0"/>
        <v>25.1739332439383</v>
      </c>
      <c r="F44" s="20">
        <f>SUM(D44)/C44*100</f>
        <v>82.96834770738772</v>
      </c>
    </row>
    <row r="45" spans="1:6" s="37" customFormat="1" ht="15">
      <c r="A45" s="38" t="s">
        <v>36</v>
      </c>
      <c r="B45" s="11">
        <v>5430.741</v>
      </c>
      <c r="C45" s="11">
        <v>1648.118</v>
      </c>
      <c r="D45" s="11">
        <v>1368.586</v>
      </c>
      <c r="E45" s="20">
        <f t="shared" si="0"/>
        <v>25.200723068914538</v>
      </c>
      <c r="F45" s="20">
        <f t="shared" si="1"/>
        <v>83.03932121365096</v>
      </c>
    </row>
    <row r="46" spans="1:6" s="37" customFormat="1" ht="30">
      <c r="A46" s="38" t="s">
        <v>39</v>
      </c>
      <c r="B46" s="11">
        <v>4194.121</v>
      </c>
      <c r="C46" s="11">
        <v>2127.343</v>
      </c>
      <c r="D46" s="11">
        <v>1349.493</v>
      </c>
      <c r="E46" s="20">
        <f t="shared" si="0"/>
        <v>32.17582420726536</v>
      </c>
      <c r="F46" s="20">
        <f t="shared" si="1"/>
        <v>63.43560958435006</v>
      </c>
    </row>
    <row r="47" spans="1:6" s="37" customFormat="1" ht="15">
      <c r="A47" s="38" t="s">
        <v>40</v>
      </c>
      <c r="B47" s="11">
        <f>SUM(B43)-B44-B45-B46</f>
        <v>17589.949</v>
      </c>
      <c r="C47" s="11">
        <f>SUM(C43)-C44-C45-C46</f>
        <v>6875.8780000000015</v>
      </c>
      <c r="D47" s="11">
        <f>SUM(D43)-D44-D45-D46</f>
        <v>3383.0710000000013</v>
      </c>
      <c r="E47" s="20">
        <f t="shared" si="0"/>
        <v>19.232977878446388</v>
      </c>
      <c r="F47" s="20">
        <f t="shared" si="1"/>
        <v>49.20202190905656</v>
      </c>
    </row>
    <row r="48" spans="1:6" s="37" customFormat="1" ht="15">
      <c r="A48" s="36" t="s">
        <v>41</v>
      </c>
      <c r="B48" s="25"/>
      <c r="C48" s="25"/>
      <c r="D48" s="25"/>
      <c r="E48" s="20" t="e">
        <f t="shared" si="0"/>
        <v>#DIV/0!</v>
      </c>
      <c r="F48" s="20" t="e">
        <f t="shared" si="1"/>
        <v>#DIV/0!</v>
      </c>
    </row>
    <row r="49" spans="1:6" s="37" customFormat="1" ht="14.25">
      <c r="A49" s="34" t="s">
        <v>45</v>
      </c>
      <c r="B49" s="18">
        <f>B50+B55</f>
        <v>81514.2</v>
      </c>
      <c r="C49" s="18">
        <f>C50+C55</f>
        <v>25387.349</v>
      </c>
      <c r="D49" s="18">
        <f>D50+D55</f>
        <v>18981.168</v>
      </c>
      <c r="E49" s="19">
        <f t="shared" si="0"/>
        <v>23.285719543343372</v>
      </c>
      <c r="F49" s="19">
        <f t="shared" si="1"/>
        <v>74.76624676329932</v>
      </c>
    </row>
    <row r="50" spans="1:6" s="37" customFormat="1" ht="15">
      <c r="A50" s="36" t="s">
        <v>43</v>
      </c>
      <c r="B50" s="25">
        <v>81514.2</v>
      </c>
      <c r="C50" s="25">
        <v>25387.349</v>
      </c>
      <c r="D50" s="25">
        <v>18981.168</v>
      </c>
      <c r="E50" s="20">
        <f t="shared" si="0"/>
        <v>23.285719543343372</v>
      </c>
      <c r="F50" s="20">
        <f t="shared" si="1"/>
        <v>74.76624676329932</v>
      </c>
    </row>
    <row r="51" spans="1:6" s="37" customFormat="1" ht="15">
      <c r="A51" s="38" t="s">
        <v>35</v>
      </c>
      <c r="B51" s="11">
        <v>50216.2</v>
      </c>
      <c r="C51" s="11">
        <v>14852.72</v>
      </c>
      <c r="D51" s="11">
        <v>12184.805</v>
      </c>
      <c r="E51" s="20">
        <f t="shared" si="0"/>
        <v>24.264689482676907</v>
      </c>
      <c r="F51" s="20">
        <f>SUM(D51)/C51*100</f>
        <v>82.03753251929614</v>
      </c>
    </row>
    <row r="52" spans="1:6" s="37" customFormat="1" ht="15">
      <c r="A52" s="38" t="s">
        <v>36</v>
      </c>
      <c r="B52" s="11">
        <v>11116.743</v>
      </c>
      <c r="C52" s="11">
        <v>3301.82</v>
      </c>
      <c r="D52" s="11">
        <v>2665.175</v>
      </c>
      <c r="E52" s="20">
        <f t="shared" si="0"/>
        <v>23.974423084171328</v>
      </c>
      <c r="F52" s="20">
        <f t="shared" si="1"/>
        <v>80.71836138856752</v>
      </c>
    </row>
    <row r="53" spans="1:6" s="37" customFormat="1" ht="30">
      <c r="A53" s="38" t="s">
        <v>39</v>
      </c>
      <c r="B53" s="11">
        <v>4798.274</v>
      </c>
      <c r="C53" s="11">
        <v>2415.388</v>
      </c>
      <c r="D53" s="11">
        <v>1899.011</v>
      </c>
      <c r="E53" s="20">
        <f t="shared" si="0"/>
        <v>39.576960382004025</v>
      </c>
      <c r="F53" s="20">
        <f t="shared" si="1"/>
        <v>78.6213643522283</v>
      </c>
    </row>
    <row r="54" spans="1:6" s="37" customFormat="1" ht="15">
      <c r="A54" s="38" t="s">
        <v>40</v>
      </c>
      <c r="B54" s="11">
        <f>SUM(B50)-B51-B52-B53</f>
        <v>15382.982999999997</v>
      </c>
      <c r="C54" s="11">
        <f>SUM(C50)-C51-C52-C53</f>
        <v>4817.420999999999</v>
      </c>
      <c r="D54" s="11">
        <f>SUM(D50)-D51-D52-D53</f>
        <v>2232.177000000001</v>
      </c>
      <c r="E54" s="20">
        <f t="shared" si="0"/>
        <v>14.510690156779097</v>
      </c>
      <c r="F54" s="20">
        <f t="shared" si="1"/>
        <v>46.335518527444485</v>
      </c>
    </row>
    <row r="55" spans="1:6" s="37" customFormat="1" ht="15">
      <c r="A55" s="36" t="s">
        <v>41</v>
      </c>
      <c r="B55" s="25"/>
      <c r="C55" s="25"/>
      <c r="D55" s="25"/>
      <c r="E55" s="20" t="e">
        <f t="shared" si="0"/>
        <v>#DIV/0!</v>
      </c>
      <c r="F55" s="20" t="e">
        <f t="shared" si="1"/>
        <v>#DIV/0!</v>
      </c>
    </row>
    <row r="56" spans="1:6" s="37" customFormat="1" ht="28.5">
      <c r="A56" s="21" t="s">
        <v>46</v>
      </c>
      <c r="B56" s="22">
        <f>B57+B60</f>
        <v>192619.877</v>
      </c>
      <c r="C56" s="22">
        <f>C57+C60</f>
        <v>62249.325</v>
      </c>
      <c r="D56" s="22">
        <f>D57+D60</f>
        <v>24298.303</v>
      </c>
      <c r="E56" s="19">
        <f t="shared" si="0"/>
        <v>12.61463945385034</v>
      </c>
      <c r="F56" s="19">
        <f t="shared" si="1"/>
        <v>39.03384173242039</v>
      </c>
    </row>
    <row r="57" spans="1:6" s="37" customFormat="1" ht="15">
      <c r="A57" s="36" t="s">
        <v>43</v>
      </c>
      <c r="B57" s="25">
        <v>187619.877</v>
      </c>
      <c r="C57" s="25">
        <v>57249.325</v>
      </c>
      <c r="D57" s="25">
        <f>23755.101+363.343</f>
        <v>24118.444</v>
      </c>
      <c r="E57" s="20">
        <f t="shared" si="0"/>
        <v>12.854951397287184</v>
      </c>
      <c r="F57" s="20">
        <f t="shared" si="1"/>
        <v>42.128783177792926</v>
      </c>
    </row>
    <row r="58" spans="1:6" s="37" customFormat="1" ht="30">
      <c r="A58" s="38" t="s">
        <v>39</v>
      </c>
      <c r="B58" s="11">
        <v>20033.7</v>
      </c>
      <c r="C58" s="11">
        <v>6676.392</v>
      </c>
      <c r="D58" s="11">
        <v>5882.962</v>
      </c>
      <c r="E58" s="20">
        <f t="shared" si="0"/>
        <v>29.36532941992742</v>
      </c>
      <c r="F58" s="20">
        <f>SUM(D58)/C58*100</f>
        <v>88.11588654470859</v>
      </c>
    </row>
    <row r="59" spans="1:6" s="37" customFormat="1" ht="15">
      <c r="A59" s="38" t="s">
        <v>40</v>
      </c>
      <c r="B59" s="11">
        <f>SUM(B57)-B58</f>
        <v>167586.177</v>
      </c>
      <c r="C59" s="11">
        <f>SUM(C57)-C58</f>
        <v>50572.933</v>
      </c>
      <c r="D59" s="11">
        <f>SUM(D57)-D58</f>
        <v>18235.482</v>
      </c>
      <c r="E59" s="20">
        <f t="shared" si="0"/>
        <v>10.881256632520474</v>
      </c>
      <c r="F59" s="20">
        <f t="shared" si="1"/>
        <v>36.0577900435397</v>
      </c>
    </row>
    <row r="60" spans="1:6" s="37" customFormat="1" ht="15">
      <c r="A60" s="36" t="s">
        <v>41</v>
      </c>
      <c r="B60" s="25">
        <f>2465+2535</f>
        <v>5000</v>
      </c>
      <c r="C60" s="25">
        <f>2465+2500+35</f>
        <v>5000</v>
      </c>
      <c r="D60" s="25">
        <v>179.859</v>
      </c>
      <c r="E60" s="20">
        <f t="shared" si="0"/>
        <v>3.5971800000000007</v>
      </c>
      <c r="F60" s="20">
        <f t="shared" si="1"/>
        <v>3.5971800000000007</v>
      </c>
    </row>
    <row r="61" spans="1:6" s="37" customFormat="1" ht="15">
      <c r="A61" s="21" t="s">
        <v>47</v>
      </c>
      <c r="B61" s="22">
        <f>SUM(B62)</f>
        <v>438016.329</v>
      </c>
      <c r="C61" s="22">
        <f>SUM(C62)</f>
        <v>20000</v>
      </c>
      <c r="D61" s="22">
        <f>SUM(D62)</f>
        <v>0</v>
      </c>
      <c r="E61" s="20">
        <f t="shared" si="0"/>
        <v>0</v>
      </c>
      <c r="F61" s="20">
        <f t="shared" si="1"/>
        <v>0</v>
      </c>
    </row>
    <row r="62" spans="1:6" s="37" customFormat="1" ht="15">
      <c r="A62" s="36" t="s">
        <v>41</v>
      </c>
      <c r="B62" s="25">
        <v>438016.329</v>
      </c>
      <c r="C62" s="25">
        <v>20000</v>
      </c>
      <c r="D62" s="25"/>
      <c r="E62" s="20">
        <f t="shared" si="0"/>
        <v>0</v>
      </c>
      <c r="F62" s="20">
        <f t="shared" si="1"/>
        <v>0</v>
      </c>
    </row>
    <row r="63" spans="1:6" s="37" customFormat="1" ht="15">
      <c r="A63" s="40" t="s">
        <v>48</v>
      </c>
      <c r="B63" s="22">
        <f>SUM(B64:B65)</f>
        <v>62576.117</v>
      </c>
      <c r="C63" s="22">
        <f>SUM(C64:C65)</f>
        <v>19019</v>
      </c>
      <c r="D63" s="22">
        <f>SUM(D64:D65)</f>
        <v>12483.596</v>
      </c>
      <c r="E63" s="19">
        <f t="shared" si="0"/>
        <v>19.949457714034892</v>
      </c>
      <c r="F63" s="19">
        <f t="shared" si="1"/>
        <v>65.6374993427625</v>
      </c>
    </row>
    <row r="64" spans="1:6" s="37" customFormat="1" ht="15">
      <c r="A64" s="36" t="s">
        <v>40</v>
      </c>
      <c r="B64" s="25">
        <v>62576.117</v>
      </c>
      <c r="C64" s="25">
        <v>19019</v>
      </c>
      <c r="D64" s="25">
        <v>12483.596</v>
      </c>
      <c r="E64" s="20">
        <f t="shared" si="0"/>
        <v>19.949457714034892</v>
      </c>
      <c r="F64" s="20">
        <f t="shared" si="1"/>
        <v>65.6374993427625</v>
      </c>
    </row>
    <row r="65" spans="1:6" s="37" customFormat="1" ht="15">
      <c r="A65" s="36" t="s">
        <v>41</v>
      </c>
      <c r="B65" s="25"/>
      <c r="C65" s="25"/>
      <c r="D65" s="25"/>
      <c r="E65" s="20" t="e">
        <f t="shared" si="0"/>
        <v>#DIV/0!</v>
      </c>
      <c r="F65" s="20" t="e">
        <f t="shared" si="1"/>
        <v>#DIV/0!</v>
      </c>
    </row>
    <row r="66" spans="1:6" s="37" customFormat="1" ht="57">
      <c r="A66" s="41" t="s">
        <v>49</v>
      </c>
      <c r="B66" s="22">
        <f>SUM(B67:B67)</f>
        <v>0</v>
      </c>
      <c r="C66" s="22">
        <f>SUM(C67:C67)</f>
        <v>0</v>
      </c>
      <c r="D66" s="22">
        <f>SUM(D67:D67)</f>
        <v>0</v>
      </c>
      <c r="E66" s="19" t="e">
        <f t="shared" si="0"/>
        <v>#DIV/0!</v>
      </c>
      <c r="F66" s="19" t="e">
        <f t="shared" si="1"/>
        <v>#DIV/0!</v>
      </c>
    </row>
    <row r="67" spans="1:6" s="37" customFormat="1" ht="15">
      <c r="A67" s="36" t="s">
        <v>41</v>
      </c>
      <c r="B67" s="25"/>
      <c r="C67" s="25"/>
      <c r="D67" s="25"/>
      <c r="E67" s="20" t="e">
        <f t="shared" si="0"/>
        <v>#DIV/0!</v>
      </c>
      <c r="F67" s="20" t="e">
        <f t="shared" si="1"/>
        <v>#DIV/0!</v>
      </c>
    </row>
    <row r="68" spans="1:6" s="37" customFormat="1" ht="39.75" customHeight="1">
      <c r="A68" s="40" t="s">
        <v>50</v>
      </c>
      <c r="B68" s="18">
        <f>SUM(B69)+B72</f>
        <v>8770.034</v>
      </c>
      <c r="C68" s="18">
        <f>SUM(C69)+C72</f>
        <v>2760.817</v>
      </c>
      <c r="D68" s="18">
        <f>SUM(D69)+D72</f>
        <v>1176.231</v>
      </c>
      <c r="E68" s="19">
        <f t="shared" si="0"/>
        <v>13.411932040400302</v>
      </c>
      <c r="F68" s="19">
        <f t="shared" si="1"/>
        <v>42.60445368164569</v>
      </c>
    </row>
    <row r="69" spans="1:6" s="37" customFormat="1" ht="15">
      <c r="A69" s="36" t="s">
        <v>43</v>
      </c>
      <c r="B69" s="25">
        <v>8770.034</v>
      </c>
      <c r="C69" s="25">
        <v>2760.817</v>
      </c>
      <c r="D69" s="25">
        <v>1176.231</v>
      </c>
      <c r="E69" s="20">
        <f aca="true" t="shared" si="2" ref="E69:E90">SUM(D69)/B69*100</f>
        <v>13.411932040400302</v>
      </c>
      <c r="F69" s="20">
        <f t="shared" si="1"/>
        <v>42.60445368164569</v>
      </c>
    </row>
    <row r="70" spans="1:6" s="37" customFormat="1" ht="30">
      <c r="A70" s="38" t="s">
        <v>39</v>
      </c>
      <c r="B70" s="11">
        <v>14.956</v>
      </c>
      <c r="C70" s="11">
        <v>11.14</v>
      </c>
      <c r="D70" s="11">
        <v>1.397</v>
      </c>
      <c r="E70" s="20">
        <f t="shared" si="2"/>
        <v>9.340732816261033</v>
      </c>
      <c r="F70" s="20">
        <f t="shared" si="1"/>
        <v>12.540394973070018</v>
      </c>
    </row>
    <row r="71" spans="1:6" s="37" customFormat="1" ht="15">
      <c r="A71" s="38" t="s">
        <v>40</v>
      </c>
      <c r="B71" s="11">
        <f>SUM(B69)-B70</f>
        <v>8755.078</v>
      </c>
      <c r="C71" s="11">
        <f>SUM(C69)-C70</f>
        <v>2749.677</v>
      </c>
      <c r="D71" s="11">
        <f>SUM(D69)-D70</f>
        <v>1174.834</v>
      </c>
      <c r="E71" s="19">
        <f t="shared" si="2"/>
        <v>13.418886730649346</v>
      </c>
      <c r="F71" s="19">
        <f t="shared" si="1"/>
        <v>42.72625475646776</v>
      </c>
    </row>
    <row r="72" spans="1:6" s="37" customFormat="1" ht="15">
      <c r="A72" s="36" t="s">
        <v>41</v>
      </c>
      <c r="B72" s="25"/>
      <c r="C72" s="25"/>
      <c r="D72" s="25"/>
      <c r="E72" s="20" t="e">
        <f t="shared" si="2"/>
        <v>#DIV/0!</v>
      </c>
      <c r="F72" s="20" t="e">
        <f>SUM(D72)/C72*100</f>
        <v>#DIV/0!</v>
      </c>
    </row>
    <row r="73" spans="1:6" s="37" customFormat="1" ht="15">
      <c r="A73" s="40" t="s">
        <v>51</v>
      </c>
      <c r="B73" s="18">
        <v>2500</v>
      </c>
      <c r="C73" s="18">
        <v>300</v>
      </c>
      <c r="D73" s="18"/>
      <c r="E73" s="20">
        <f t="shared" si="2"/>
        <v>0</v>
      </c>
      <c r="F73" s="20">
        <f t="shared" si="1"/>
        <v>0</v>
      </c>
    </row>
    <row r="74" spans="1:6" s="37" customFormat="1" ht="15">
      <c r="A74" s="40" t="s">
        <v>52</v>
      </c>
      <c r="B74" s="18">
        <v>37806.6</v>
      </c>
      <c r="C74" s="18">
        <v>12602.4</v>
      </c>
      <c r="D74" s="18">
        <v>10502</v>
      </c>
      <c r="E74" s="20">
        <f t="shared" si="2"/>
        <v>27.778218617913275</v>
      </c>
      <c r="F74" s="20">
        <f aca="true" t="shared" si="3" ref="F74:F90">SUM(D74)/C74*100</f>
        <v>83.33333333333334</v>
      </c>
    </row>
    <row r="75" spans="1:6" s="35" customFormat="1" ht="15">
      <c r="A75" s="34" t="s">
        <v>53</v>
      </c>
      <c r="B75" s="18">
        <f>SUM(B76)+B80</f>
        <v>15932.266</v>
      </c>
      <c r="C75" s="18">
        <f>SUM(C76)+C80</f>
        <v>6905.369</v>
      </c>
      <c r="D75" s="18">
        <f>SUM(D76)+D80</f>
        <v>420.98800000000006</v>
      </c>
      <c r="E75" s="20">
        <f t="shared" si="2"/>
        <v>2.6423611054447624</v>
      </c>
      <c r="F75" s="20">
        <f t="shared" si="3"/>
        <v>6.096531553925649</v>
      </c>
    </row>
    <row r="76" spans="1:6" s="35" customFormat="1" ht="15">
      <c r="A76" s="36" t="s">
        <v>43</v>
      </c>
      <c r="B76" s="25">
        <f>11422.266+1000-290</f>
        <v>12132.266</v>
      </c>
      <c r="C76" s="25">
        <v>5205.369</v>
      </c>
      <c r="D76" s="25">
        <f>218.769+36+53.875+653.87-572.473+15.001+15.946</f>
        <v>420.98800000000006</v>
      </c>
      <c r="E76" s="19">
        <f t="shared" si="2"/>
        <v>3.469986563103711</v>
      </c>
      <c r="F76" s="20">
        <f t="shared" si="3"/>
        <v>8.087572658153535</v>
      </c>
    </row>
    <row r="77" spans="1:6" s="37" customFormat="1" ht="15">
      <c r="A77" s="38" t="s">
        <v>35</v>
      </c>
      <c r="B77" s="11"/>
      <c r="C77" s="11"/>
      <c r="D77" s="11"/>
      <c r="E77" s="19" t="e">
        <f t="shared" si="2"/>
        <v>#DIV/0!</v>
      </c>
      <c r="F77" s="19" t="e">
        <f t="shared" si="3"/>
        <v>#DIV/0!</v>
      </c>
    </row>
    <row r="78" spans="1:6" s="37" customFormat="1" ht="15">
      <c r="A78" s="38" t="s">
        <v>36</v>
      </c>
      <c r="B78" s="11"/>
      <c r="C78" s="11"/>
      <c r="D78" s="11"/>
      <c r="E78" s="19" t="e">
        <f t="shared" si="2"/>
        <v>#DIV/0!</v>
      </c>
      <c r="F78" s="19" t="e">
        <f t="shared" si="3"/>
        <v>#DIV/0!</v>
      </c>
    </row>
    <row r="79" spans="1:6" s="37" customFormat="1" ht="15">
      <c r="A79" s="38" t="s">
        <v>40</v>
      </c>
      <c r="B79" s="11">
        <f>SUM(B76)-B77-B78</f>
        <v>12132.266</v>
      </c>
      <c r="C79" s="11">
        <f>SUM(C76)-C77-C78</f>
        <v>5205.369</v>
      </c>
      <c r="D79" s="11">
        <f>SUM(D76)-D77-D78</f>
        <v>420.98800000000006</v>
      </c>
      <c r="E79" s="20">
        <f t="shared" si="2"/>
        <v>3.469986563103711</v>
      </c>
      <c r="F79" s="20">
        <f>SUM(D79)/C79*100</f>
        <v>8.087572658153535</v>
      </c>
    </row>
    <row r="80" spans="1:6" s="37" customFormat="1" ht="15">
      <c r="A80" s="36" t="s">
        <v>41</v>
      </c>
      <c r="B80" s="25">
        <f>500+3300</f>
        <v>3800</v>
      </c>
      <c r="C80" s="25">
        <f>100+500+50+1050</f>
        <v>1700</v>
      </c>
      <c r="D80" s="25"/>
      <c r="E80" s="20">
        <f t="shared" si="2"/>
        <v>0</v>
      </c>
      <c r="F80" s="20">
        <f t="shared" si="3"/>
        <v>0</v>
      </c>
    </row>
    <row r="81" spans="1:6" s="37" customFormat="1" ht="40.5">
      <c r="A81" s="42" t="s">
        <v>54</v>
      </c>
      <c r="B81" s="18">
        <f>15000+775.5</f>
        <v>15775.5</v>
      </c>
      <c r="C81" s="18">
        <f>9000+21</f>
        <v>9021</v>
      </c>
      <c r="D81" s="18">
        <f>4000+3000</f>
        <v>7000</v>
      </c>
      <c r="E81" s="20">
        <f t="shared" si="2"/>
        <v>44.372603087065386</v>
      </c>
      <c r="F81" s="20">
        <f t="shared" si="3"/>
        <v>77.5967187673207</v>
      </c>
    </row>
    <row r="82" spans="1:11" s="46" customFormat="1" ht="15.75">
      <c r="A82" s="43" t="s">
        <v>55</v>
      </c>
      <c r="B82" s="28">
        <f>B5+B14+B23+B35+B42+B49+B56+B61+B63+B66+B68+B73+B74+B75+B81</f>
        <v>2735291.9329999997</v>
      </c>
      <c r="C82" s="28">
        <f>C5+C14+C23+C35+C42+C49+C56+C61+C63+C66+C68+C73+C74+C75+C81</f>
        <v>849913.2410000002</v>
      </c>
      <c r="D82" s="28">
        <f>D5+D14+D23+D35+D42+D49+D56+D61+D63+D66+D68+D73+D74+D75+D81</f>
        <v>636156.908</v>
      </c>
      <c r="E82" s="20">
        <f t="shared" si="2"/>
        <v>23.25736790011584</v>
      </c>
      <c r="F82" s="20">
        <f t="shared" si="3"/>
        <v>74.8496290340769</v>
      </c>
      <c r="G82" s="44"/>
      <c r="H82" s="44"/>
      <c r="I82" s="45"/>
      <c r="J82" s="45"/>
      <c r="K82" s="45"/>
    </row>
    <row r="83" spans="1:11" s="46" customFormat="1" ht="15.75">
      <c r="A83" s="34" t="s">
        <v>43</v>
      </c>
      <c r="B83" s="28">
        <f>B6+B15+B24+B36+B43+B50+B57+B64+B69+B76+B74</f>
        <v>2270200.104</v>
      </c>
      <c r="C83" s="28">
        <f>C6+C15+C24+C36+C43+C50+C57+C64+C69+C76+C74</f>
        <v>813892.2410000002</v>
      </c>
      <c r="D83" s="28">
        <f>D6+D15+D24+D36+D43+D50+D57+D64+D69+D76+D74</f>
        <v>628977.0490000001</v>
      </c>
      <c r="E83" s="20">
        <f t="shared" si="2"/>
        <v>27.705797735264316</v>
      </c>
      <c r="F83" s="20">
        <f t="shared" si="3"/>
        <v>77.28013824375553</v>
      </c>
      <c r="G83" s="44"/>
      <c r="H83" s="44"/>
      <c r="I83" s="45"/>
      <c r="J83" s="45"/>
      <c r="K83" s="45"/>
    </row>
    <row r="84" spans="1:6" s="48" customFormat="1" ht="15">
      <c r="A84" s="47" t="s">
        <v>35</v>
      </c>
      <c r="B84" s="22">
        <f aca="true" t="shared" si="4" ref="B84:D85">B7+B16+B25+B37+B44+B51+B77</f>
        <v>746062.364</v>
      </c>
      <c r="C84" s="22">
        <f t="shared" si="4"/>
        <v>227179.52</v>
      </c>
      <c r="D84" s="22">
        <f t="shared" si="4"/>
        <v>190678.58500000002</v>
      </c>
      <c r="E84" s="19">
        <f t="shared" si="2"/>
        <v>25.55799544393048</v>
      </c>
      <c r="F84" s="19">
        <f t="shared" si="3"/>
        <v>83.93299933022132</v>
      </c>
    </row>
    <row r="85" spans="1:6" ht="15">
      <c r="A85" s="47" t="s">
        <v>36</v>
      </c>
      <c r="B85" s="22">
        <f t="shared" si="4"/>
        <v>164193.59</v>
      </c>
      <c r="C85" s="22">
        <f t="shared" si="4"/>
        <v>50280.966</v>
      </c>
      <c r="D85" s="22">
        <f t="shared" si="4"/>
        <v>42056.95500000001</v>
      </c>
      <c r="E85" s="19">
        <f t="shared" si="2"/>
        <v>25.614249009355365</v>
      </c>
      <c r="F85" s="19">
        <f t="shared" si="3"/>
        <v>83.64388822601381</v>
      </c>
    </row>
    <row r="86" spans="1:6" ht="15">
      <c r="A86" s="47" t="s">
        <v>56</v>
      </c>
      <c r="B86" s="22">
        <f>B70+B11+B20+B29+B39+B46+B53+B58</f>
        <v>165297.17400000006</v>
      </c>
      <c r="C86" s="22">
        <f>C70+C11+C20+C29+C39+C46+C53+C58</f>
        <v>75505.318</v>
      </c>
      <c r="D86" s="22">
        <f>D70+D11+D20+D29+D39+D46+D53+D58</f>
        <v>63799.157999999996</v>
      </c>
      <c r="E86" s="19">
        <f t="shared" si="2"/>
        <v>38.596641706651305</v>
      </c>
      <c r="F86" s="19">
        <f>SUM(D86)/C86*100</f>
        <v>84.49624435725175</v>
      </c>
    </row>
    <row r="87" spans="1:6" ht="15">
      <c r="A87" s="47" t="s">
        <v>40</v>
      </c>
      <c r="B87" s="22">
        <f>B83-B84-B85-B86</f>
        <v>1194646.9759999996</v>
      </c>
      <c r="C87" s="22">
        <f>C83-C84-C85-C86</f>
        <v>460926.43700000015</v>
      </c>
      <c r="D87" s="22">
        <f>D83-D84-D85-D86</f>
        <v>332442.3510000001</v>
      </c>
      <c r="E87" s="19">
        <f t="shared" si="2"/>
        <v>27.82766437940577</v>
      </c>
      <c r="F87" s="19">
        <f t="shared" si="3"/>
        <v>72.12481739249857</v>
      </c>
    </row>
    <row r="88" spans="1:6" ht="15">
      <c r="A88" s="34" t="s">
        <v>41</v>
      </c>
      <c r="B88" s="18">
        <f>B13+B22+B41+B34+B55+B60+B62+B65+B67+B72+B80+B48</f>
        <v>446816.329</v>
      </c>
      <c r="C88" s="18">
        <f>C13+C22+C41+C34+C55+C60+C62+C65+C67+C72+C80+C48</f>
        <v>26700</v>
      </c>
      <c r="D88" s="18">
        <f>D13+D22+D41+D34+D55+D60+D62+D65+D67+D72+D80+D48</f>
        <v>179.859</v>
      </c>
      <c r="E88" s="19">
        <f t="shared" si="2"/>
        <v>0.04025345277835627</v>
      </c>
      <c r="F88" s="19">
        <f t="shared" si="3"/>
        <v>0.6736292134831461</v>
      </c>
    </row>
    <row r="89" spans="1:6" ht="15">
      <c r="A89" s="34" t="s">
        <v>57</v>
      </c>
      <c r="B89" s="18">
        <f>SUM(B81)</f>
        <v>15775.5</v>
      </c>
      <c r="C89" s="18">
        <f>SUM(C81)</f>
        <v>9021</v>
      </c>
      <c r="D89" s="18">
        <f>SUM(D81)</f>
        <v>7000</v>
      </c>
      <c r="E89" s="19">
        <f t="shared" si="2"/>
        <v>44.372603087065386</v>
      </c>
      <c r="F89" s="19">
        <f t="shared" si="3"/>
        <v>77.5967187673207</v>
      </c>
    </row>
    <row r="90" spans="1:6" ht="28.5">
      <c r="A90" s="34" t="s">
        <v>58</v>
      </c>
      <c r="B90" s="18">
        <f>SUM(B73)</f>
        <v>2500</v>
      </c>
      <c r="C90" s="18">
        <f>SUM(C73)</f>
        <v>300</v>
      </c>
      <c r="D90" s="18"/>
      <c r="E90" s="19">
        <f t="shared" si="2"/>
        <v>0</v>
      </c>
      <c r="F90" s="19">
        <f t="shared" si="3"/>
        <v>0</v>
      </c>
    </row>
    <row r="93" spans="2:3" ht="15">
      <c r="B93" s="50"/>
      <c r="C93" s="50"/>
    </row>
    <row r="94" spans="2:3" ht="15">
      <c r="B94" s="50"/>
      <c r="C94" s="50"/>
    </row>
    <row r="95" spans="2:3" ht="15">
      <c r="B95" s="50"/>
      <c r="C95" s="50"/>
    </row>
  </sheetData>
  <sheetProtection/>
  <mergeCells count="7">
    <mergeCell ref="E3:E4"/>
    <mergeCell ref="F3:F4"/>
    <mergeCell ref="A1:F1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2016-04-19T07:14:29Z</cp:lastPrinted>
  <dcterms:created xsi:type="dcterms:W3CDTF">2015-04-07T07:35:57Z</dcterms:created>
  <dcterms:modified xsi:type="dcterms:W3CDTF">2016-04-19T07:14:41Z</dcterms:modified>
  <cp:category/>
  <cp:version/>
  <cp:contentType/>
  <cp:contentStatus/>
</cp:coreProperties>
</file>