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'укр'!$A$5:$L$99</definedName>
    <definedName name="Z_04ACB588_E2F7_4C72_90EE_C1D7F57E0343_.wvu.FilterData" localSheetId="1" hidden="1">'рус'!$A$3:$K$90</definedName>
    <definedName name="Z_04ACB588_E2F7_4C72_90EE_C1D7F57E0343_.wvu.FilterData" localSheetId="0" hidden="1">'укр'!$A$5:$L$99</definedName>
    <definedName name="Z_0AB4131A_8BED_4BFC_A370_C1BC1C9D4C7C_.wvu.FilterData" localSheetId="1" hidden="1">'рус'!$A$3:$K$90</definedName>
    <definedName name="Z_0AB4131A_8BED_4BFC_A370_C1BC1C9D4C7C_.wvu.FilterData" localSheetId="0" hidden="1">'укр'!$A$5:$L$90</definedName>
    <definedName name="Z_1046EEE3_1562_4020_8D2B_824F51BD9219_.wvu.FilterData" localSheetId="1" hidden="1">'рус'!$A$3:$K$90</definedName>
    <definedName name="Z_1054A86F_0A27_49A1_9D7E_76FC64889737_.wvu.FilterData" localSheetId="0" hidden="1">'укр'!$A$5:$L$90</definedName>
    <definedName name="Z_1118C1DB_0416_47C1_A822_3E69CF54CCB3_.wvu.FilterData" localSheetId="0" hidden="1">'укр'!$A$5:$L$90</definedName>
    <definedName name="Z_14E2FFCA_D671_4AE0_9720_924EC0E297E1_.wvu.FilterData" localSheetId="0" hidden="1">'укр'!$A$5:$L$99</definedName>
    <definedName name="Z_189173DB_1C08_41EC_B262_A80BE037DBBD_.wvu.FilterData" localSheetId="1" hidden="1">'рус'!$A$3:$K$90</definedName>
    <definedName name="Z_189173DB_1C08_41EC_B262_A80BE037DBBD_.wvu.FilterData" localSheetId="0" hidden="1">'укр'!$A$5:$L$99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'укр'!$A$5:$L$99</definedName>
    <definedName name="Z_231C1CD9_D5BC_43F0_874C_628A321B7F6D_.wvu.FilterData" localSheetId="1" hidden="1">'рус'!$A$3:$K$90</definedName>
    <definedName name="Z_231C1CD9_D5BC_43F0_874C_628A321B7F6D_.wvu.FilterData" localSheetId="0" hidden="1">'укр'!$A$5:$L$99</definedName>
    <definedName name="Z_24240EEA_952B_4B02_AFBB_C5493EA03E7A_.wvu.FilterData" localSheetId="0" hidden="1">'укр'!$A$5:$L$99</definedName>
    <definedName name="Z_27F388CE_0524_43E5_9E25_7EEC8B6CD1B4_.wvu.FilterData" localSheetId="0" hidden="1">'укр'!$A$5:$L$90</definedName>
    <definedName name="Z_36731AF8_F9D5_4860_88D6_AB8163BD0902_.wvu.FilterData" localSheetId="1" hidden="1">'рус'!$A$3:$K$90</definedName>
    <definedName name="Z_36731AF8_F9D5_4860_88D6_AB8163BD0902_.wvu.FilterData" localSheetId="0" hidden="1">'укр'!$A$5:$L$99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A145DEE_F66F_4ADC_8CE5_38BF43BF697E_.wvu.FilterData" localSheetId="0" hidden="1">'укр'!$A$5:$L$99</definedName>
    <definedName name="Z_3ABA87E8_DFA0_45BE_BA5D_FCDF1374FB92_.wvu.FilterData" localSheetId="0" hidden="1">'укр'!$A$5:$L$99</definedName>
    <definedName name="Z_3DE70603_A759_4A69_B4A6_A5BF364011E4_.wvu.FilterData" localSheetId="0" hidden="1">'укр'!$A$5:$L$90</definedName>
    <definedName name="Z_4260F083_649D_4241_ADC9_F602D674C2A9_.wvu.FilterData" localSheetId="0" hidden="1">'укр'!$A$5:$L$99</definedName>
    <definedName name="Z_49628C96_C195_416C_8FF0_14DD43C23211_.wvu.FilterData" localSheetId="1" hidden="1">'рус'!$A$3:$K$90</definedName>
    <definedName name="Z_49628C96_C195_416C_8FF0_14DD43C23211_.wvu.FilterData" localSheetId="0" hidden="1">'укр'!$A$5:$L$99</definedName>
    <definedName name="Z_4CD494E0_A5E8_4389_B231_32C134BAAFE3_.wvu.FilterData" localSheetId="1" hidden="1">'рус'!$A$3:$K$90</definedName>
    <definedName name="Z_4CD494E0_A5E8_4389_B231_32C134BAAFE3_.wvu.FilterData" localSheetId="0" hidden="1">'укр'!$A$5:$L$90</definedName>
    <definedName name="Z_4F73FC08_4ACE_4F60_8CCD_8CB6CCF71C74_.wvu.FilterData" localSheetId="0" hidden="1">'укр'!$A$5:$L$90</definedName>
    <definedName name="Z_58053810_807D_4B5B_A58D_D2B31B4E7C2D_.wvu.FilterData" localSheetId="0" hidden="1">'укр'!$A$5:$L$99</definedName>
    <definedName name="Z_5B2F650E_2E7F_499C_A39D_E18F5B23E14B_.wvu.FilterData" localSheetId="1" hidden="1">'рус'!$A$3:$K$90</definedName>
    <definedName name="Z_5B2F650E_2E7F_499C_A39D_E18F5B23E14B_.wvu.FilterData" localSheetId="0" hidden="1">'укр'!$A$5:$L$99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'укр'!$A$5:$L$90</definedName>
    <definedName name="Z_617CC03B_61AA_4EAA_90A8_4FFD22DB74E3_.wvu.FilterData" localSheetId="0" hidden="1">'укр'!$A$5:$L$90</definedName>
    <definedName name="Z_6631C4E3_E3DE_4FDA_8360_88DA555E1CDC_.wvu.FilterData" localSheetId="1" hidden="1">'рус'!$A$3:$K$90</definedName>
    <definedName name="Z_6631C4E3_E3DE_4FDA_8360_88DA555E1CDC_.wvu.FilterData" localSheetId="0" hidden="1">'укр'!$A$5:$L$99</definedName>
    <definedName name="Z_672E82EF_B617_4568_88A0_B0D5C24A9181_.wvu.FilterData" localSheetId="0" hidden="1">'укр'!$A$5:$L$90</definedName>
    <definedName name="Z_6AB5C0CF_6D37_49DD_A080_F363300B9A21_.wvu.FilterData" localSheetId="0" hidden="1">'укр'!$A$5:$L$99</definedName>
    <definedName name="Z_6D745CBB_D96C_4096_B121_CE1FF649F302_.wvu.FilterData" localSheetId="0" hidden="1">'укр'!$A$5:$L$99</definedName>
    <definedName name="Z_72A9030B_9E1B_4FF0_81DC_13BA92CF6228_.wvu.FilterData" localSheetId="0" hidden="1">'укр'!$A$5:$L$99</definedName>
    <definedName name="Z_77FC4776_5A4A_492C_991A_5A42D696A663_.wvu.FilterData" localSheetId="0" hidden="1">'укр'!$A$5:$L$99</definedName>
    <definedName name="Z_79E0FD67_78FE_4620_A1A7_B5C455565654_.wvu.FilterData" localSheetId="0" hidden="1">'укр'!$A$5:$L$90</definedName>
    <definedName name="Z_83D0CCFC_E5EE_4571_B75B_A5A7C3C26172_.wvu.FilterData" localSheetId="1" hidden="1">'рус'!$A$3:$K$90</definedName>
    <definedName name="Z_8857BE6F_1159_4631_824E_129574F12620_.wvu.FilterData" localSheetId="0" hidden="1">'укр'!$A$5:$L$99</definedName>
    <definedName name="Z_88C6652C_1959_4D9F_BDAD_4D2FA65820E4_.wvu.FilterData" localSheetId="0" hidden="1">'укр'!$A$5:$L$90</definedName>
    <definedName name="Z_8EE5D67B_4CA5_40A5_A922_CD0FEE1CC0D1_.wvu.FilterData" localSheetId="0" hidden="1">'укр'!$A$5:$L$90</definedName>
    <definedName name="Z_94E5261F_BBF3_44CC_BB96_6EE4FAC48D5E_.wvu.FilterData" localSheetId="1" hidden="1">'рус'!$A$3:$K$90</definedName>
    <definedName name="Z_94E5261F_BBF3_44CC_BB96_6EE4FAC48D5E_.wvu.FilterData" localSheetId="0" hidden="1">'укр'!$A$5:$L$99</definedName>
    <definedName name="Z_953B18A3_7880_4D59_A872_08E27F97AEDC_.wvu.FilterData" localSheetId="1" hidden="1">'рус'!$A$3:$K$90</definedName>
    <definedName name="Z_953B18A3_7880_4D59_A872_08E27F97AEDC_.wvu.FilterData" localSheetId="0" hidden="1">'укр'!$A$5:$L$99</definedName>
    <definedName name="Z_9E428FD8_4A7F_4695_B619_6CD4A85A7CD9_.wvu.FilterData" localSheetId="0" hidden="1">'укр'!$A$5:$L$90</definedName>
    <definedName name="Z_AAD35164_C16D_4344_AB49_3EDD3EB5143B_.wvu.FilterData" localSheetId="1" hidden="1">'рус'!$A$3:$K$90</definedName>
    <definedName name="Z_AAD35164_C16D_4344_AB49_3EDD3EB5143B_.wvu.FilterData" localSheetId="0" hidden="1">'укр'!$A$5:$L$99</definedName>
    <definedName name="Z_B005A4D0_4D83_4519_8DC2_94F47F9339DB_.wvu.FilterData" localSheetId="0" hidden="1">'укр'!$A$5:$L$99</definedName>
    <definedName name="Z_B6AA2B40_3CC2_41A0_9585_B2CF71A6FBEA_.wvu.FilterData" localSheetId="0" hidden="1">'укр'!$A$5:$L$90</definedName>
    <definedName name="Z_BD696675_756F_4C65_9FBC_AF64F1E4ED1A_.wvu.FilterData" localSheetId="0" hidden="1">'укр'!$A$5:$L$99</definedName>
    <definedName name="Z_BF88407D_B535_4517_A33E_4B66B4BE59F2_.wvu.FilterData" localSheetId="0" hidden="1">'укр'!$A$5:$L$90</definedName>
    <definedName name="Z_C412732E_09B2_4FD4_A85C_B91F17699E15_.wvu.FilterData" localSheetId="0" hidden="1">'укр'!$A$5:$L$90</definedName>
    <definedName name="Z_CCB6C31A_E2C2_467C_B0EF_22068EE5B7E6_.wvu.FilterData" localSheetId="0" hidden="1">'укр'!$A$5:$L$99</definedName>
    <definedName name="Z_CE15792D_2AC4_4621_BB4C_2DACB89F6B4A_.wvu.FilterData" localSheetId="1" hidden="1">'рус'!$A$3:$K$90</definedName>
    <definedName name="Z_CE15792D_2AC4_4621_BB4C_2DACB89F6B4A_.wvu.FilterData" localSheetId="0" hidden="1">'укр'!$A$5:$L$99</definedName>
    <definedName name="Z_D266BC48_5515_4A75_9DB6_3A407AEB8B33_.wvu.FilterData" localSheetId="0" hidden="1">'укр'!$A$5:$L$90</definedName>
    <definedName name="Z_D456CF22_C4A3_47CC_9796_39031F9CB851_.wvu.FilterData" localSheetId="1" hidden="1">'рус'!$A$3:$K$90</definedName>
    <definedName name="Z_D456CF22_C4A3_47CC_9796_39031F9CB851_.wvu.FilterData" localSheetId="0" hidden="1">'укр'!$A$5:$L$99</definedName>
    <definedName name="Z_DD69DD97_1E5C_4687_BB7A_6E54A3A2851D_.wvu.FilterData" localSheetId="0" hidden="1">'укр'!$A$5:$L$90</definedName>
    <definedName name="Z_E4FF1B84_BAD0_4D46_AF38_DB987925F5A6_.wvu.FilterData" localSheetId="1" hidden="1">'рус'!$A$3:$K$90</definedName>
    <definedName name="Z_E4FF1B84_BAD0_4D46_AF38_DB987925F5A6_.wvu.FilterData" localSheetId="0" hidden="1">'укр'!$A$5:$L$99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'укр'!$A$5:$L$99</definedName>
    <definedName name="Z_EB5B9A69_6A4F_4702_9DFE_BE1D5AFCE0D9_.wvu.FilterData" localSheetId="0" hidden="1">'укр'!$A$5:$L$99</definedName>
    <definedName name="Z_EDF91F7F_6349_440C_99E3_AA497F3CC267_.wvu.FilterData" localSheetId="1" hidden="1">'рус'!$A$3:$K$90</definedName>
    <definedName name="Z_EDF91F7F_6349_440C_99E3_AA497F3CC267_.wvu.FilterData" localSheetId="0" hidden="1">'укр'!$A$5:$L$99</definedName>
    <definedName name="Z_EDF91F7F_6349_440C_99E3_AA497F3CC267_.wvu.PrintTitles" localSheetId="0" hidden="1">'укр'!$3:$4</definedName>
    <definedName name="Z_F0F0F2F2_6B0B_46F3_97EF_06EC5C7DBFC2_.wvu.FilterData" localSheetId="0" hidden="1">'укр'!$A$5:$L$99</definedName>
    <definedName name="Z_F15E7566_8CB0_4515_9629_F7A98DF0487A_.wvu.FilterData" localSheetId="0" hidden="1">'укр'!$A$5:$L$99</definedName>
    <definedName name="Z_F91456B9_4E53_4C5A_B738_AE85B41E256C_.wvu.FilterData" localSheetId="0" hidden="1">'укр'!$A$5:$L$90</definedName>
    <definedName name="Z_F9194F6B_BA54_43F5_8AA8_2451A733CA6A_.wvu.FilterData" localSheetId="1" hidden="1">'рус'!$A$3:$K$90</definedName>
    <definedName name="Z_F9194F6B_BA54_43F5_8AA8_2451A733CA6A_.wvu.FilterData" localSheetId="0" hidden="1">'укр'!$A$5:$L$99</definedName>
  </definedNames>
  <calcPr fullCalcOnLoad="1"/>
</workbook>
</file>

<file path=xl/sharedStrings.xml><?xml version="1.0" encoding="utf-8"?>
<sst xmlns="http://schemas.openxmlformats.org/spreadsheetml/2006/main" count="184" uniqueCount="75">
  <si>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</si>
  <si>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</si>
  <si>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</si>
  <si>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</si>
  <si>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</si>
  <si>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</si>
  <si>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</si>
  <si>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</si>
  <si>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</si>
  <si>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</si>
  <si>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</si>
  <si>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</si>
  <si>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</si>
  <si>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</si>
  <si>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</si>
  <si>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</si>
  <si>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</si>
  <si>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</si>
  <si>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</si>
  <si>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</si>
  <si>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</si>
  <si>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</si>
  <si>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</si>
  <si>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</si>
  <si>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</si>
  <si>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</si>
  <si>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</si>
  <si>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</si>
  <si>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</si>
  <si>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</si>
  <si>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</si>
  <si>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</si>
  <si>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</si>
  <si>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</si>
  <si>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</si>
  <si>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</si>
  <si>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</si>
  <si>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</si>
  <si>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</si>
  <si>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</si>
  <si>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</si>
  <si>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</si>
  <si>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</si>
  <si>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</si>
  <si>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</si>
  <si>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</si>
  <si>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</si>
  <si>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</si>
  <si>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</si>
  <si>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</si>
  <si>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</si>
  <si>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</si>
  <si>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</si>
  <si>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</si>
  <si>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</si>
  <si>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</si>
  <si>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</si>
  <si>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</si>
  <si>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</si>
  <si>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</si>
  <si>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</si>
  <si>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</si>
  <si>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</si>
  <si>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</si>
  <si>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</si>
  <si>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</si>
  <si>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</si>
  <si>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</si>
  <si>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</si>
  <si>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План на січень-вересень, з урахуванням змін тис. грн.</t>
  </si>
  <si>
    <t xml:space="preserve">План на январь-сентябрь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</si>
  <si>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30 вересня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</si>
  <si>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30 сентября </t>
    </r>
    <r>
      <rPr>
        <sz val="11"/>
        <rFont val="Times New Roman"/>
        <family val="1"/>
      </rPr>
      <t>тыс. грн.</t>
    </r>
  </si>
  <si>
    <t>Щомісячна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</si>
  <si>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Ежемесячная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</si>
</sst>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#,##0.0000"/>
    <numFmt numFmtId="168" formatCode="#,##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64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64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0" fillId="0" borderId="10" xfId="0" applyNumberFormat="1" applyFont="1" applyFill="1" applyBorder="1" applyAlignment="1">
      <alignment horizontal="right" wrapText="1"/>
    </xf>
    <xf numFmtId="164" fontId="15" fillId="0" borderId="10" xfId="0" applyNumberFormat="1" applyFont="1" applyFill="1" applyBorder="1" applyAlignment="1">
      <alignment horizontal="right" wrapText="1"/>
    </xf>
    <xf numFmtId="164" fontId="21" fillId="0" borderId="10" xfId="0" applyNumberFormat="1" applyFont="1" applyFill="1" applyBorder="1" applyAlignment="1">
      <alignment horizontal="right" wrapText="1"/>
    </xf>
    <xf numFmtId="164" fontId="10" fillId="0" borderId="10" xfId="0" applyNumberFormat="1" applyFont="1" applyFill="1" applyBorder="1" applyAlignment="1">
      <alignment horizontal="right" wrapText="1"/>
    </xf>
    <xf numFmtId="164" fontId="23" fillId="0" borderId="10" xfId="0" applyNumberFormat="1" applyFont="1" applyFill="1" applyBorder="1" applyAlignment="1">
      <alignment horizontal="right" vertical="center" wrapText="1"/>
    </xf>
    <xf numFmtId="165" fontId="11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pane xSplit="1" ySplit="4" topLeftCell="B7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F90"/>
    </sheetView>
  </sheetViews>
  <sheetFormatPr defaultColWidth="9.140625" defaultRowHeight="15"/>
  <cols>
    <col min="1" max="1" width="36.140625" style="10" customWidth="1"/>
    <col min="2" max="2" width="18.421875" style="10" customWidth="1"/>
    <col min="3" max="3" width="17.28125" style="53" customWidth="1"/>
    <col min="4" max="4" width="15.8515625" style="53" customWidth="1"/>
    <col min="5" max="5" width="16.421875" style="53" customWidth="1"/>
    <col min="6" max="6" width="14.57421875" style="53" customWidth="1"/>
    <col min="7" max="16384" width="9.140625" style="10" customWidth="1"/>
  </cols>
  <sheetData>
    <row r="1" spans="1:6" s="1" customFormat="1" ht="45" customHeight="1">
      <c r="A1" s="73" t="s">
        <v>73</v>
      </c>
      <c r="B1" s="73"/>
      <c r="C1" s="73"/>
      <c r="D1" s="73"/>
      <c r="E1" s="73"/>
      <c r="F1" s="73"/>
    </row>
    <row r="2" spans="1:6" s="1" customFormat="1" ht="12.75" customHeight="1">
      <c r="A2" s="15"/>
      <c r="B2" s="15"/>
      <c r="C2" s="15"/>
      <c r="D2" s="15"/>
      <c r="E2" s="16"/>
      <c r="F2" s="58"/>
    </row>
    <row r="3" spans="1:6" s="1" customFormat="1" ht="54.75" customHeight="1">
      <c r="A3" s="74"/>
      <c r="B3" s="74" t="s">
        <v>64</v>
      </c>
      <c r="C3" s="75" t="s">
        <v>69</v>
      </c>
      <c r="D3" s="77" t="s">
        <v>71</v>
      </c>
      <c r="E3" s="74" t="s">
        <v>65</v>
      </c>
      <c r="F3" s="74" t="s">
        <v>15</v>
      </c>
    </row>
    <row r="4" spans="1:6" s="1" customFormat="1" ht="86.25" customHeight="1">
      <c r="A4" s="74"/>
      <c r="B4" s="74"/>
      <c r="C4" s="76"/>
      <c r="D4" s="77"/>
      <c r="E4" s="74"/>
      <c r="F4" s="74"/>
    </row>
    <row r="5" spans="1:6" s="2" customFormat="1" ht="16.5" customHeight="1">
      <c r="A5" s="17" t="s">
        <v>3</v>
      </c>
      <c r="B5" s="18">
        <f>B6+B13</f>
        <v>794074.845</v>
      </c>
      <c r="C5" s="18">
        <f>C6+C13</f>
        <v>595455.203</v>
      </c>
      <c r="D5" s="18">
        <f>D6+D13</f>
        <v>514326.20300000004</v>
      </c>
      <c r="E5" s="19">
        <f>SUM(D5)/B5*100</f>
        <v>64.7704943984216</v>
      </c>
      <c r="F5" s="19">
        <f aca="true" t="shared" si="0" ref="F5:F36">SUM(D5)/C5*100</f>
        <v>86.37529748816387</v>
      </c>
    </row>
    <row r="6" spans="1:6" s="14" customFormat="1" ht="16.5" customHeight="1">
      <c r="A6" s="30" t="s">
        <v>32</v>
      </c>
      <c r="B6" s="25">
        <v>731213.543</v>
      </c>
      <c r="C6" s="25">
        <v>542248.372</v>
      </c>
      <c r="D6" s="68">
        <v>488350.612</v>
      </c>
      <c r="E6" s="20">
        <f>SUM(D6)/B6*100</f>
        <v>66.78631935568514</v>
      </c>
      <c r="F6" s="20">
        <f t="shared" si="0"/>
        <v>90.06031870576092</v>
      </c>
    </row>
    <row r="7" spans="1:6" s="3" customFormat="1" ht="14.25" customHeight="1">
      <c r="A7" s="12" t="s">
        <v>1</v>
      </c>
      <c r="B7" s="11">
        <v>417764.57</v>
      </c>
      <c r="C7" s="11">
        <v>308045.604</v>
      </c>
      <c r="D7" s="11">
        <v>301313.524</v>
      </c>
      <c r="E7" s="20">
        <f>SUM(D7)/B7*100</f>
        <v>72.12519817082621</v>
      </c>
      <c r="F7" s="20">
        <f t="shared" si="0"/>
        <v>97.81458332383798</v>
      </c>
    </row>
    <row r="8" spans="1:6" s="3" customFormat="1" ht="15">
      <c r="A8" s="12" t="s">
        <v>27</v>
      </c>
      <c r="B8" s="11">
        <v>91908.273</v>
      </c>
      <c r="C8" s="11">
        <v>67957.664</v>
      </c>
      <c r="D8" s="11">
        <v>66949.981</v>
      </c>
      <c r="E8" s="20">
        <f>SUM(D8)/B8*100</f>
        <v>72.84434666724724</v>
      </c>
      <c r="F8" s="20">
        <f t="shared" si="0"/>
        <v>98.51719005526735</v>
      </c>
    </row>
    <row r="9" spans="1:6" s="3" customFormat="1" ht="15">
      <c r="A9" s="12" t="s">
        <v>4</v>
      </c>
      <c r="B9" s="11">
        <v>172.659</v>
      </c>
      <c r="C9" s="11">
        <v>163.735</v>
      </c>
      <c r="D9" s="11">
        <v>29.511</v>
      </c>
      <c r="E9" s="20">
        <f>SUM(D9)/B9*100</f>
        <v>17.092071655691278</v>
      </c>
      <c r="F9" s="20">
        <f t="shared" si="0"/>
        <v>18.023635752893394</v>
      </c>
    </row>
    <row r="10" spans="1:6" s="3" customFormat="1" ht="15">
      <c r="A10" s="12" t="s">
        <v>5</v>
      </c>
      <c r="B10" s="11">
        <v>49370.159</v>
      </c>
      <c r="C10" s="11">
        <v>31979.281</v>
      </c>
      <c r="D10" s="11">
        <v>26583.559</v>
      </c>
      <c r="E10" s="20">
        <f>SUM(D10)/B10*100</f>
        <v>53.845398796467315</v>
      </c>
      <c r="F10" s="20">
        <f t="shared" si="0"/>
        <v>83.12744429744997</v>
      </c>
    </row>
    <row r="11" spans="1:6" s="3" customFormat="1" ht="15">
      <c r="A11" s="12" t="s">
        <v>29</v>
      </c>
      <c r="B11" s="11">
        <v>95933.928</v>
      </c>
      <c r="C11" s="11">
        <v>68301.86</v>
      </c>
      <c r="D11" s="11">
        <v>45573.814</v>
      </c>
      <c r="E11" s="20">
        <f>SUM(D11)/B11*100</f>
        <v>47.505418520963715</v>
      </c>
      <c r="F11" s="20">
        <f t="shared" si="0"/>
        <v>66.72411849399123</v>
      </c>
    </row>
    <row r="12" spans="1:6" s="3" customFormat="1" ht="15">
      <c r="A12" s="12" t="s">
        <v>13</v>
      </c>
      <c r="B12" s="11">
        <f>SUM(B6)-B7-B8-B9-B10-B11</f>
        <v>76063.95399999993</v>
      </c>
      <c r="C12" s="11">
        <f>SUM(C6)-C7-C8-C9-C10-C11</f>
        <v>65800.22800000002</v>
      </c>
      <c r="D12" s="11">
        <f>SUM(D6)-D7-D8-D9-D10-D11</f>
        <v>47900.22300000004</v>
      </c>
      <c r="E12" s="20">
        <f>SUM(D12)/B12*100</f>
        <v>62.97361691189507</v>
      </c>
      <c r="F12" s="20">
        <f t="shared" si="0"/>
        <v>72.79643924638077</v>
      </c>
    </row>
    <row r="13" spans="1:6" s="3" customFormat="1" ht="15">
      <c r="A13" s="30" t="s">
        <v>14</v>
      </c>
      <c r="B13" s="25">
        <v>62861.302</v>
      </c>
      <c r="C13" s="25">
        <v>53206.831</v>
      </c>
      <c r="D13" s="25">
        <v>25975.591</v>
      </c>
      <c r="E13" s="20">
        <f>SUM(D13)/B13*100</f>
        <v>41.32206965741816</v>
      </c>
      <c r="F13" s="20">
        <f t="shared" si="0"/>
        <v>48.82003027017339</v>
      </c>
    </row>
    <row r="14" spans="1:6" s="2" customFormat="1" ht="14.25">
      <c r="A14" s="17" t="s">
        <v>6</v>
      </c>
      <c r="B14" s="18">
        <f>B15+B22</f>
        <v>410220.705</v>
      </c>
      <c r="C14" s="18">
        <f>C15+C22</f>
        <v>300893.914</v>
      </c>
      <c r="D14" s="18">
        <f>D15+D22</f>
        <v>279502.46749</v>
      </c>
      <c r="E14" s="19">
        <f>SUM(D14)/B14*100</f>
        <v>68.1346563162871</v>
      </c>
      <c r="F14" s="19">
        <f t="shared" si="0"/>
        <v>92.89070150152655</v>
      </c>
    </row>
    <row r="15" spans="1:6" s="14" customFormat="1" ht="15">
      <c r="A15" s="30" t="s">
        <v>31</v>
      </c>
      <c r="B15" s="25">
        <f>25271+356704.31</f>
        <v>381975.31</v>
      </c>
      <c r="C15" s="25">
        <f>18943.1+264850.419</f>
        <v>283793.519</v>
      </c>
      <c r="D15" s="25">
        <f>250620.221+18943.1</f>
        <v>269563.321</v>
      </c>
      <c r="E15" s="20">
        <f>SUM(D15)/B15*100</f>
        <v>70.57087564115074</v>
      </c>
      <c r="F15" s="20">
        <f t="shared" si="0"/>
        <v>94.98572129126036</v>
      </c>
    </row>
    <row r="16" spans="1:6" s="3" customFormat="1" ht="15">
      <c r="A16" s="12" t="s">
        <v>1</v>
      </c>
      <c r="B16" s="11">
        <v>222455.962</v>
      </c>
      <c r="C16" s="11">
        <v>165226.336</v>
      </c>
      <c r="D16" s="11">
        <v>161822.925</v>
      </c>
      <c r="E16" s="20">
        <f>SUM(D16)/B16*100</f>
        <v>72.74380220926602</v>
      </c>
      <c r="F16" s="20">
        <f t="shared" si="0"/>
        <v>97.94015222851638</v>
      </c>
    </row>
    <row r="17" spans="1:6" s="3" customFormat="1" ht="15">
      <c r="A17" s="12" t="s">
        <v>27</v>
      </c>
      <c r="B17" s="11">
        <v>48789.04</v>
      </c>
      <c r="C17" s="11">
        <v>36285.202</v>
      </c>
      <c r="D17" s="11">
        <v>35126.7</v>
      </c>
      <c r="E17" s="20">
        <f>SUM(D17)/B17*100</f>
        <v>71.99711246624241</v>
      </c>
      <c r="F17" s="20">
        <f t="shared" si="0"/>
        <v>96.80723287691771</v>
      </c>
    </row>
    <row r="18" spans="1:6" s="3" customFormat="1" ht="15">
      <c r="A18" s="12" t="s">
        <v>4</v>
      </c>
      <c r="B18" s="11">
        <v>18610.896</v>
      </c>
      <c r="C18" s="11">
        <v>14005.12</v>
      </c>
      <c r="D18" s="11">
        <v>13867.693</v>
      </c>
      <c r="E18" s="20">
        <f>SUM(D18)/B18*100</f>
        <v>74.51383855994897</v>
      </c>
      <c r="F18" s="20">
        <f t="shared" si="0"/>
        <v>99.01873743316729</v>
      </c>
    </row>
    <row r="19" spans="1:6" s="3" customFormat="1" ht="15">
      <c r="A19" s="12" t="s">
        <v>5</v>
      </c>
      <c r="B19" s="11">
        <v>6975.394</v>
      </c>
      <c r="C19" s="11">
        <v>5533.042</v>
      </c>
      <c r="D19" s="11">
        <v>4843.088</v>
      </c>
      <c r="E19" s="20">
        <f>SUM(D19)/B19*100</f>
        <v>69.43103142274113</v>
      </c>
      <c r="F19" s="20">
        <f t="shared" si="0"/>
        <v>87.53029526976299</v>
      </c>
    </row>
    <row r="20" spans="1:6" s="3" customFormat="1" ht="15">
      <c r="A20" s="12" t="s">
        <v>29</v>
      </c>
      <c r="B20" s="11">
        <v>36131.055</v>
      </c>
      <c r="C20" s="11">
        <v>25006.882</v>
      </c>
      <c r="D20" s="11">
        <v>18732.63</v>
      </c>
      <c r="E20" s="20">
        <f>SUM(D20)/B20*100</f>
        <v>51.846341049271885</v>
      </c>
      <c r="F20" s="20">
        <f t="shared" si="0"/>
        <v>74.9098988030575</v>
      </c>
    </row>
    <row r="21" spans="1:6" s="3" customFormat="1" ht="15">
      <c r="A21" s="51" t="s">
        <v>13</v>
      </c>
      <c r="B21" s="11">
        <f>SUM(B15)-B16-B17-B18-B19-B20</f>
        <v>49012.96299999998</v>
      </c>
      <c r="C21" s="11">
        <f>SUM(C15)-C16-C17-C18-C19-C20</f>
        <v>37736.936999999976</v>
      </c>
      <c r="D21" s="11">
        <f>SUM(D15)-D16-D17-D18-D19-D20</f>
        <v>35170.285</v>
      </c>
      <c r="E21" s="20">
        <f>SUM(D21)/B21*100</f>
        <v>71.75710842048055</v>
      </c>
      <c r="F21" s="20">
        <f t="shared" si="0"/>
        <v>93.19856828867702</v>
      </c>
    </row>
    <row r="22" spans="1:6" s="3" customFormat="1" ht="15">
      <c r="A22" s="52" t="s">
        <v>14</v>
      </c>
      <c r="B22" s="25">
        <v>28245.395</v>
      </c>
      <c r="C22" s="25">
        <v>17100.395</v>
      </c>
      <c r="D22" s="25">
        <v>9939.14649</v>
      </c>
      <c r="E22" s="20">
        <f>SUM(D22)/B22*100</f>
        <v>35.18855547957463</v>
      </c>
      <c r="F22" s="20">
        <f t="shared" si="0"/>
        <v>58.12232109258294</v>
      </c>
    </row>
    <row r="23" spans="1:6" s="2" customFormat="1" ht="28.5">
      <c r="A23" s="17" t="s">
        <v>26</v>
      </c>
      <c r="B23" s="18">
        <f>B24+B34</f>
        <v>711482.983</v>
      </c>
      <c r="C23" s="18">
        <f>C24+C34</f>
        <v>564712.044</v>
      </c>
      <c r="D23" s="18">
        <f>D24+D34</f>
        <v>557623.649</v>
      </c>
      <c r="E23" s="19">
        <f>SUM(D23)/B23*100</f>
        <v>78.37483992220795</v>
      </c>
      <c r="F23" s="19">
        <f t="shared" si="0"/>
        <v>98.74477708146773</v>
      </c>
    </row>
    <row r="24" spans="1:6" s="14" customFormat="1" ht="15">
      <c r="A24" s="30" t="s">
        <v>31</v>
      </c>
      <c r="B24" s="25">
        <v>704889.564</v>
      </c>
      <c r="C24" s="25">
        <v>560393.625</v>
      </c>
      <c r="D24" s="25">
        <v>555951.923</v>
      </c>
      <c r="E24" s="20">
        <f>SUM(D24)/B24*100</f>
        <v>78.87078365086988</v>
      </c>
      <c r="F24" s="20">
        <f t="shared" si="0"/>
        <v>99.20739605130233</v>
      </c>
    </row>
    <row r="25" spans="1:6" s="3" customFormat="1" ht="15">
      <c r="A25" s="12" t="s">
        <v>1</v>
      </c>
      <c r="B25" s="11">
        <v>15453.313</v>
      </c>
      <c r="C25" s="11">
        <v>11504.729</v>
      </c>
      <c r="D25" s="11">
        <v>11159.775</v>
      </c>
      <c r="E25" s="20">
        <f>SUM(D25)/B25*100</f>
        <v>72.21606784253966</v>
      </c>
      <c r="F25" s="20">
        <f t="shared" si="0"/>
        <v>97.00163298066387</v>
      </c>
    </row>
    <row r="26" spans="1:6" s="3" customFormat="1" ht="15">
      <c r="A26" s="12" t="s">
        <v>27</v>
      </c>
      <c r="B26" s="11">
        <v>3363.614</v>
      </c>
      <c r="C26" s="11">
        <v>2500.347</v>
      </c>
      <c r="D26" s="11">
        <v>2425.442</v>
      </c>
      <c r="E26" s="20">
        <f>SUM(D26)/B26*100</f>
        <v>72.1082145573184</v>
      </c>
      <c r="F26" s="20">
        <f t="shared" si="0"/>
        <v>97.0042158148449</v>
      </c>
    </row>
    <row r="27" spans="1:6" s="3" customFormat="1" ht="15">
      <c r="A27" s="12" t="s">
        <v>4</v>
      </c>
      <c r="B27" s="11">
        <v>81.57</v>
      </c>
      <c r="C27" s="11">
        <v>64.5</v>
      </c>
      <c r="D27" s="11">
        <v>63.799</v>
      </c>
      <c r="E27" s="20">
        <f>SUM(D27)/B27*100</f>
        <v>78.21380409464265</v>
      </c>
      <c r="F27" s="20">
        <f t="shared" si="0"/>
        <v>98.91317829457364</v>
      </c>
    </row>
    <row r="28" spans="1:6" s="3" customFormat="1" ht="15">
      <c r="A28" s="12" t="s">
        <v>5</v>
      </c>
      <c r="B28" s="11">
        <v>501.527</v>
      </c>
      <c r="C28" s="11">
        <v>205.961</v>
      </c>
      <c r="D28" s="11">
        <v>203.428</v>
      </c>
      <c r="E28" s="20">
        <f>SUM(D28)/B28*100</f>
        <v>40.561724493397165</v>
      </c>
      <c r="F28" s="20">
        <f t="shared" si="0"/>
        <v>98.77015551487902</v>
      </c>
    </row>
    <row r="29" spans="1:6" s="3" customFormat="1" ht="15">
      <c r="A29" s="12" t="s">
        <v>29</v>
      </c>
      <c r="B29" s="11">
        <v>1309.543</v>
      </c>
      <c r="C29" s="11">
        <v>840.397</v>
      </c>
      <c r="D29" s="11">
        <v>660.855</v>
      </c>
      <c r="E29" s="20">
        <f>SUM(D29)/B29*100</f>
        <v>50.464551374028964</v>
      </c>
      <c r="F29" s="20">
        <f t="shared" si="0"/>
        <v>78.6360493909426</v>
      </c>
    </row>
    <row r="30" spans="1:6" s="3" customFormat="1" ht="15">
      <c r="A30" s="12" t="s">
        <v>13</v>
      </c>
      <c r="B30" s="11">
        <f>SUM(B24)-B25-B26-B27-B28-B29</f>
        <v>684179.9970000002</v>
      </c>
      <c r="C30" s="11">
        <f>SUM(C24)-C25-C26-C27-C28-C29</f>
        <v>545277.691</v>
      </c>
      <c r="D30" s="11">
        <f>SUM(D24)-D25-D26-D27-D28-D29</f>
        <v>541438.624</v>
      </c>
      <c r="E30" s="20">
        <f>SUM(D30)/B30*100</f>
        <v>79.13686842265278</v>
      </c>
      <c r="F30" s="20">
        <f t="shared" si="0"/>
        <v>99.29594277129522</v>
      </c>
    </row>
    <row r="31" spans="1:6" s="3" customFormat="1" ht="15">
      <c r="A31" s="12" t="s">
        <v>18</v>
      </c>
      <c r="B31" s="11">
        <f>SUM(B32:B33)</f>
        <v>659532</v>
      </c>
      <c r="C31" s="11">
        <f>SUM(C32:C33)</f>
        <v>524035.86</v>
      </c>
      <c r="D31" s="11">
        <f>SUM(D32:D33)</f>
        <v>524035.50899999996</v>
      </c>
      <c r="E31" s="20">
        <f>SUM(D31)/B31*100</f>
        <v>79.45566083222649</v>
      </c>
      <c r="F31" s="20">
        <f t="shared" si="0"/>
        <v>99.99993301985096</v>
      </c>
    </row>
    <row r="32" spans="1:6" s="3" customFormat="1" ht="30">
      <c r="A32" s="13" t="s">
        <v>22</v>
      </c>
      <c r="B32" s="11">
        <v>425980</v>
      </c>
      <c r="C32" s="11">
        <v>338599.127</v>
      </c>
      <c r="D32" s="67">
        <v>338599.127</v>
      </c>
      <c r="E32" s="20">
        <f>SUM(D32)/B32*100</f>
        <v>79.48709493403445</v>
      </c>
      <c r="F32" s="20">
        <f t="shared" si="0"/>
        <v>100</v>
      </c>
    </row>
    <row r="33" spans="1:6" s="3" customFormat="1" ht="15">
      <c r="A33" s="13" t="s">
        <v>19</v>
      </c>
      <c r="B33" s="11">
        <v>233552</v>
      </c>
      <c r="C33" s="11">
        <v>185436.733</v>
      </c>
      <c r="D33" s="11">
        <v>185436.382</v>
      </c>
      <c r="E33" s="20">
        <f>SUM(D33)/B33*100</f>
        <v>79.39832756730836</v>
      </c>
      <c r="F33" s="20">
        <f t="shared" si="0"/>
        <v>99.99981071711397</v>
      </c>
    </row>
    <row r="34" spans="1:6" s="3" customFormat="1" ht="15">
      <c r="A34" s="30" t="s">
        <v>14</v>
      </c>
      <c r="B34" s="25">
        <v>6593.419</v>
      </c>
      <c r="C34" s="25">
        <v>4318.419</v>
      </c>
      <c r="D34" s="25">
        <f>1637.47+34.256</f>
        <v>1671.726</v>
      </c>
      <c r="E34" s="20">
        <f>SUM(D34)/B34*100</f>
        <v>25.354463291351575</v>
      </c>
      <c r="F34" s="20">
        <f t="shared" si="0"/>
        <v>38.71152845520548</v>
      </c>
    </row>
    <row r="35" spans="1:6" s="2" customFormat="1" ht="14.25">
      <c r="A35" s="17" t="s">
        <v>7</v>
      </c>
      <c r="B35" s="18">
        <f>B36+B41</f>
        <v>108464.878</v>
      </c>
      <c r="C35" s="18">
        <f>C36+C41</f>
        <v>76884.775</v>
      </c>
      <c r="D35" s="18">
        <f>D36+D41</f>
        <v>68711.888</v>
      </c>
      <c r="E35" s="19">
        <f>SUM(D35)/B35*100</f>
        <v>63.34943556567685</v>
      </c>
      <c r="F35" s="19">
        <f t="shared" si="0"/>
        <v>89.36995393431276</v>
      </c>
    </row>
    <row r="36" spans="1:6" s="14" customFormat="1" ht="15">
      <c r="A36" s="30" t="s">
        <v>31</v>
      </c>
      <c r="B36" s="25">
        <v>88524.04</v>
      </c>
      <c r="C36" s="25">
        <v>64621.507</v>
      </c>
      <c r="D36" s="25">
        <v>60895.902</v>
      </c>
      <c r="E36" s="20">
        <f>SUM(D36)/B36*100</f>
        <v>68.79024274084193</v>
      </c>
      <c r="F36" s="20">
        <f t="shared" si="0"/>
        <v>94.2347290043855</v>
      </c>
    </row>
    <row r="37" spans="1:6" s="3" customFormat="1" ht="15">
      <c r="A37" s="12" t="s">
        <v>1</v>
      </c>
      <c r="B37" s="11">
        <v>40713.289</v>
      </c>
      <c r="C37" s="11">
        <v>30109.354</v>
      </c>
      <c r="D37" s="11">
        <v>29153.757</v>
      </c>
      <c r="E37" s="20">
        <f>SUM(D37)/B37*100</f>
        <v>71.60747194853259</v>
      </c>
      <c r="F37" s="20">
        <f aca="true" t="shared" si="1" ref="F37:F71">SUM(D37)/C37*100</f>
        <v>96.82624542525889</v>
      </c>
    </row>
    <row r="38" spans="1:6" s="3" customFormat="1" ht="15">
      <c r="A38" s="12" t="s">
        <v>27</v>
      </c>
      <c r="B38" s="11">
        <v>8986.923</v>
      </c>
      <c r="C38" s="11">
        <v>6648.083</v>
      </c>
      <c r="D38" s="11">
        <v>6504.526</v>
      </c>
      <c r="E38" s="20">
        <f>SUM(D38)/B38*100</f>
        <v>72.37767587415625</v>
      </c>
      <c r="F38" s="20">
        <f t="shared" si="1"/>
        <v>97.84062563599161</v>
      </c>
    </row>
    <row r="39" spans="1:6" s="3" customFormat="1" ht="15">
      <c r="A39" s="12" t="s">
        <v>29</v>
      </c>
      <c r="B39" s="11">
        <v>6464.382</v>
      </c>
      <c r="C39" s="11">
        <v>3519.926</v>
      </c>
      <c r="D39" s="11">
        <v>3207.123</v>
      </c>
      <c r="E39" s="20">
        <f>SUM(D39)/B39*100</f>
        <v>49.6122135108971</v>
      </c>
      <c r="F39" s="20">
        <f t="shared" si="1"/>
        <v>91.11336431504526</v>
      </c>
    </row>
    <row r="40" spans="1:6" s="3" customFormat="1" ht="15">
      <c r="A40" s="12" t="s">
        <v>13</v>
      </c>
      <c r="B40" s="11">
        <f>SUM(B36)-B37-B38-B39</f>
        <v>32359.445999999996</v>
      </c>
      <c r="C40" s="11">
        <f>SUM(C36)-C37-C38-C39</f>
        <v>24344.144</v>
      </c>
      <c r="D40" s="11">
        <f>SUM(D36)-D37-D38-D39</f>
        <v>22030.496</v>
      </c>
      <c r="E40" s="20">
        <f>SUM(D40)/B40*100</f>
        <v>68.08057220757118</v>
      </c>
      <c r="F40" s="20">
        <f t="shared" si="1"/>
        <v>90.4960798785942</v>
      </c>
    </row>
    <row r="41" spans="1:6" s="3" customFormat="1" ht="15">
      <c r="A41" s="30" t="s">
        <v>14</v>
      </c>
      <c r="B41" s="25">
        <v>19940.838</v>
      </c>
      <c r="C41" s="25">
        <v>12263.268</v>
      </c>
      <c r="D41" s="25">
        <v>7815.986</v>
      </c>
      <c r="E41" s="20">
        <f>SUM(D41)/B41*100</f>
        <v>39.19587531878048</v>
      </c>
      <c r="F41" s="20">
        <f t="shared" si="1"/>
        <v>63.73493590778575</v>
      </c>
    </row>
    <row r="42" spans="1:6" s="2" customFormat="1" ht="14.25">
      <c r="A42" s="17" t="s">
        <v>8</v>
      </c>
      <c r="B42" s="18">
        <f>B43+B48</f>
        <v>70189.194</v>
      </c>
      <c r="C42" s="18">
        <f>C43+C48</f>
        <v>50931.020000000004</v>
      </c>
      <c r="D42" s="18">
        <f>D43+D48</f>
        <v>41918.883</v>
      </c>
      <c r="E42" s="19">
        <f>SUM(D42)/B42*100</f>
        <v>59.722701759475974</v>
      </c>
      <c r="F42" s="19">
        <f t="shared" si="1"/>
        <v>82.30521006647815</v>
      </c>
    </row>
    <row r="43" spans="1:6" s="14" customFormat="1" ht="15">
      <c r="A43" s="30" t="s">
        <v>31</v>
      </c>
      <c r="B43" s="25">
        <v>53051.657</v>
      </c>
      <c r="C43" s="25">
        <v>39767.927</v>
      </c>
      <c r="D43" s="25">
        <v>36980.328</v>
      </c>
      <c r="E43" s="20">
        <f>SUM(D43)/B43*100</f>
        <v>69.7062638401662</v>
      </c>
      <c r="F43" s="20">
        <f t="shared" si="1"/>
        <v>92.99033364248531</v>
      </c>
    </row>
    <row r="44" spans="1:6" s="3" customFormat="1" ht="15">
      <c r="A44" s="12" t="s">
        <v>1</v>
      </c>
      <c r="B44" s="11">
        <v>24821.078</v>
      </c>
      <c r="C44" s="11">
        <v>18542.019</v>
      </c>
      <c r="D44" s="11">
        <v>18051.281</v>
      </c>
      <c r="E44" s="20">
        <f>SUM(D44)/B44*100</f>
        <v>72.72561248145628</v>
      </c>
      <c r="F44" s="20">
        <f t="shared" si="1"/>
        <v>97.35337343791957</v>
      </c>
    </row>
    <row r="45" spans="1:6" s="3" customFormat="1" ht="15">
      <c r="A45" s="12" t="s">
        <v>27</v>
      </c>
      <c r="B45" s="11">
        <v>5460.879</v>
      </c>
      <c r="C45" s="11">
        <v>4083.793</v>
      </c>
      <c r="D45" s="11">
        <v>3962.569</v>
      </c>
      <c r="E45" s="20">
        <f>SUM(D45)/B45*100</f>
        <v>72.5628419893574</v>
      </c>
      <c r="F45" s="20">
        <f t="shared" si="1"/>
        <v>97.03158313851853</v>
      </c>
    </row>
    <row r="46" spans="1:6" s="3" customFormat="1" ht="15">
      <c r="A46" s="12" t="s">
        <v>29</v>
      </c>
      <c r="B46" s="11">
        <v>4194.121</v>
      </c>
      <c r="C46" s="11">
        <v>2275.615</v>
      </c>
      <c r="D46" s="11">
        <v>2036.254</v>
      </c>
      <c r="E46" s="20">
        <f>SUM(D46)/B46*100</f>
        <v>48.55019681120311</v>
      </c>
      <c r="F46" s="20">
        <f t="shared" si="1"/>
        <v>89.48148083045683</v>
      </c>
    </row>
    <row r="47" spans="1:6" s="3" customFormat="1" ht="15">
      <c r="A47" s="12" t="s">
        <v>13</v>
      </c>
      <c r="B47" s="11">
        <f>SUM(B43)-B44-B45-B46</f>
        <v>18575.578999999998</v>
      </c>
      <c r="C47" s="11">
        <f>SUM(C43)-C44-C45-C46</f>
        <v>14866.500000000002</v>
      </c>
      <c r="D47" s="11">
        <f>SUM(D43)-D44-D45-D46</f>
        <v>12930.224000000002</v>
      </c>
      <c r="E47" s="20">
        <f>SUM(D47)/B47*100</f>
        <v>69.60872659743205</v>
      </c>
      <c r="F47" s="20">
        <f t="shared" si="1"/>
        <v>86.97557595937174</v>
      </c>
    </row>
    <row r="48" spans="1:6" s="3" customFormat="1" ht="15">
      <c r="A48" s="30" t="s">
        <v>14</v>
      </c>
      <c r="B48" s="25">
        <v>17137.537</v>
      </c>
      <c r="C48" s="25">
        <v>11163.093</v>
      </c>
      <c r="D48" s="25">
        <v>4938.555</v>
      </c>
      <c r="E48" s="20">
        <f>SUM(D48)/B48*100</f>
        <v>28.817180671878344</v>
      </c>
      <c r="F48" s="20">
        <f t="shared" si="1"/>
        <v>44.24002379985547</v>
      </c>
    </row>
    <row r="49" spans="1:6" s="3" customFormat="1" ht="14.25">
      <c r="A49" s="17" t="s">
        <v>0</v>
      </c>
      <c r="B49" s="18">
        <f>B50+B55</f>
        <v>96832.565</v>
      </c>
      <c r="C49" s="18">
        <f>C50+C55</f>
        <v>70541.38</v>
      </c>
      <c r="D49" s="18">
        <f>D50+D55</f>
        <v>61706.758</v>
      </c>
      <c r="E49" s="19">
        <f>SUM(D49)/B49*100</f>
        <v>63.72521269058606</v>
      </c>
      <c r="F49" s="19">
        <f t="shared" si="1"/>
        <v>87.47597225911939</v>
      </c>
    </row>
    <row r="50" spans="1:6" s="3" customFormat="1" ht="15">
      <c r="A50" s="30" t="s">
        <v>31</v>
      </c>
      <c r="B50" s="25">
        <v>86715.965</v>
      </c>
      <c r="C50" s="25">
        <v>62027.58</v>
      </c>
      <c r="D50" s="25">
        <v>58404.088</v>
      </c>
      <c r="E50" s="20">
        <f>SUM(D50)/B50*100</f>
        <v>67.35102123351795</v>
      </c>
      <c r="F50" s="20">
        <f t="shared" si="1"/>
        <v>94.15825669806883</v>
      </c>
    </row>
    <row r="51" spans="1:6" s="3" customFormat="1" ht="15">
      <c r="A51" s="12" t="s">
        <v>1</v>
      </c>
      <c r="B51" s="11">
        <v>53800.3</v>
      </c>
      <c r="C51" s="11">
        <v>38455.942</v>
      </c>
      <c r="D51" s="11">
        <v>37846.269</v>
      </c>
      <c r="E51" s="20">
        <f>SUM(D51)/B51*100</f>
        <v>70.34583264405589</v>
      </c>
      <c r="F51" s="20">
        <f t="shared" si="1"/>
        <v>98.4146195144563</v>
      </c>
    </row>
    <row r="52" spans="1:6" s="3" customFormat="1" ht="15">
      <c r="A52" s="12" t="s">
        <v>27</v>
      </c>
      <c r="B52" s="11">
        <v>11900.443</v>
      </c>
      <c r="C52" s="11">
        <v>8499.937</v>
      </c>
      <c r="D52" s="11">
        <v>8297.784</v>
      </c>
      <c r="E52" s="20">
        <f>SUM(D52)/B52*100</f>
        <v>69.72668160336552</v>
      </c>
      <c r="F52" s="20">
        <f t="shared" si="1"/>
        <v>97.62171178445205</v>
      </c>
    </row>
    <row r="53" spans="1:6" s="3" customFormat="1" ht="15">
      <c r="A53" s="12" t="s">
        <v>29</v>
      </c>
      <c r="B53" s="11">
        <v>4798.274</v>
      </c>
      <c r="C53" s="11">
        <v>2541.476</v>
      </c>
      <c r="D53" s="11">
        <v>2425.342</v>
      </c>
      <c r="E53" s="20">
        <f>SUM(D53)/B53*100</f>
        <v>50.54613388064124</v>
      </c>
      <c r="F53" s="20">
        <f t="shared" si="1"/>
        <v>95.43045065151117</v>
      </c>
    </row>
    <row r="54" spans="1:6" s="3" customFormat="1" ht="15">
      <c r="A54" s="12" t="s">
        <v>13</v>
      </c>
      <c r="B54" s="11">
        <f>SUM(B50)-B51-B52-B53</f>
        <v>16216.947999999993</v>
      </c>
      <c r="C54" s="11">
        <f>SUM(C50)-C51-C52-C53</f>
        <v>12530.224999999999</v>
      </c>
      <c r="D54" s="11">
        <f>SUM(D50)-D51-D52-D53</f>
        <v>9834.693000000003</v>
      </c>
      <c r="E54" s="20">
        <f>SUM(D54)/B54*100</f>
        <v>60.64453681420208</v>
      </c>
      <c r="F54" s="20">
        <f t="shared" si="1"/>
        <v>78.4877605948816</v>
      </c>
    </row>
    <row r="55" spans="1:6" s="3" customFormat="1" ht="15">
      <c r="A55" s="30" t="s">
        <v>14</v>
      </c>
      <c r="B55" s="25">
        <v>10116.6</v>
      </c>
      <c r="C55" s="25">
        <v>8513.8</v>
      </c>
      <c r="D55" s="25">
        <v>3302.67</v>
      </c>
      <c r="E55" s="20">
        <f>SUM(D55)/B55*100</f>
        <v>32.64604709091987</v>
      </c>
      <c r="F55" s="20">
        <f t="shared" si="1"/>
        <v>38.79196128638212</v>
      </c>
    </row>
    <row r="56" spans="1:6" s="3" customFormat="1" ht="14.25" customHeight="1">
      <c r="A56" s="21" t="s">
        <v>9</v>
      </c>
      <c r="B56" s="22">
        <f>B57+B60</f>
        <v>423728.731</v>
      </c>
      <c r="C56" s="22">
        <f>C57+C60</f>
        <v>262089.323</v>
      </c>
      <c r="D56" s="69">
        <f>D57+D60</f>
        <v>167345.99099999998</v>
      </c>
      <c r="E56" s="19">
        <f>SUM(D56)/B56*100</f>
        <v>39.493661570945015</v>
      </c>
      <c r="F56" s="19">
        <f t="shared" si="1"/>
        <v>63.85074717446616</v>
      </c>
    </row>
    <row r="57" spans="1:6" s="3" customFormat="1" ht="14.25" customHeight="1">
      <c r="A57" s="30" t="s">
        <v>31</v>
      </c>
      <c r="B57" s="25">
        <v>203593.399</v>
      </c>
      <c r="C57" s="25">
        <v>154125.999</v>
      </c>
      <c r="D57" s="25">
        <v>111453.632</v>
      </c>
      <c r="E57" s="20">
        <f>SUM(D57)/B57*100</f>
        <v>54.743244401553504</v>
      </c>
      <c r="F57" s="20">
        <f t="shared" si="1"/>
        <v>72.31332333489043</v>
      </c>
    </row>
    <row r="58" spans="1:6" s="3" customFormat="1" ht="15">
      <c r="A58" s="12" t="s">
        <v>29</v>
      </c>
      <c r="B58" s="11">
        <v>22333.7</v>
      </c>
      <c r="C58" s="11">
        <v>16637.072</v>
      </c>
      <c r="D58" s="11">
        <v>14852.1</v>
      </c>
      <c r="E58" s="20">
        <f>SUM(D58)/B58*100</f>
        <v>66.50084849353219</v>
      </c>
      <c r="F58" s="20">
        <f t="shared" si="1"/>
        <v>89.27111693692255</v>
      </c>
    </row>
    <row r="59" spans="1:6" s="3" customFormat="1" ht="15">
      <c r="A59" s="12" t="s">
        <v>13</v>
      </c>
      <c r="B59" s="11">
        <f>SUM(B57)-B58</f>
        <v>181259.699</v>
      </c>
      <c r="C59" s="11">
        <f>SUM(C57)-C58</f>
        <v>137488.92700000003</v>
      </c>
      <c r="D59" s="11">
        <f>SUM(D57)-D58</f>
        <v>96601.53199999999</v>
      </c>
      <c r="E59" s="20">
        <f>SUM(D59)/B59*100</f>
        <v>53.294545082522724</v>
      </c>
      <c r="F59" s="20">
        <f t="shared" si="1"/>
        <v>70.26131784416353</v>
      </c>
    </row>
    <row r="60" spans="1:6" s="3" customFormat="1" ht="15">
      <c r="A60" s="30" t="s">
        <v>14</v>
      </c>
      <c r="B60" s="25">
        <v>220135.332</v>
      </c>
      <c r="C60" s="25">
        <v>107963.324</v>
      </c>
      <c r="D60" s="25">
        <f>53539.859+2352.5</f>
        <v>55892.359</v>
      </c>
      <c r="E60" s="20">
        <f>SUM(D60)/B60*100</f>
        <v>25.389999184683354</v>
      </c>
      <c r="F60" s="20">
        <f t="shared" si="1"/>
        <v>51.769764887935466</v>
      </c>
    </row>
    <row r="61" spans="1:6" s="3" customFormat="1" ht="17.25" customHeight="1">
      <c r="A61" s="21" t="s">
        <v>21</v>
      </c>
      <c r="B61" s="22">
        <f>SUM(B62)</f>
        <v>117394.835</v>
      </c>
      <c r="C61" s="22">
        <f>SUM(C62)</f>
        <v>74429.633</v>
      </c>
      <c r="D61" s="22">
        <f>SUM(D62)</f>
        <v>31575.356</v>
      </c>
      <c r="E61" s="20">
        <f>SUM(D61)/B61*100</f>
        <v>26.89671653782724</v>
      </c>
      <c r="F61" s="20">
        <f t="shared" si="1"/>
        <v>42.42309780030757</v>
      </c>
    </row>
    <row r="62" spans="1:6" s="3" customFormat="1" ht="15">
      <c r="A62" s="30" t="s">
        <v>14</v>
      </c>
      <c r="B62" s="25">
        <v>117394.835</v>
      </c>
      <c r="C62" s="25">
        <v>74429.633</v>
      </c>
      <c r="D62" s="25">
        <v>31575.356</v>
      </c>
      <c r="E62" s="20">
        <f>SUM(D62)/B62*100</f>
        <v>26.89671653782724</v>
      </c>
      <c r="F62" s="20">
        <f t="shared" si="1"/>
        <v>42.42309780030757</v>
      </c>
    </row>
    <row r="63" spans="1:6" s="3" customFormat="1" ht="15" customHeight="1">
      <c r="A63" s="23" t="s">
        <v>16</v>
      </c>
      <c r="B63" s="22">
        <f>SUM(B64:B65)</f>
        <v>302570.857</v>
      </c>
      <c r="C63" s="22">
        <f>SUM(C64:C65)</f>
        <v>178953.564</v>
      </c>
      <c r="D63" s="22">
        <f>SUM(D64:D65)</f>
        <v>141848.85</v>
      </c>
      <c r="E63" s="19">
        <f>SUM(D63)/B63*100</f>
        <v>46.88120045877386</v>
      </c>
      <c r="F63" s="19">
        <f t="shared" si="1"/>
        <v>79.26573063389785</v>
      </c>
    </row>
    <row r="64" spans="1:6" s="3" customFormat="1" ht="15">
      <c r="A64" s="30" t="s">
        <v>13</v>
      </c>
      <c r="B64" s="25">
        <v>87596.037</v>
      </c>
      <c r="C64" s="25">
        <v>65384.351</v>
      </c>
      <c r="D64" s="25">
        <v>63546.463</v>
      </c>
      <c r="E64" s="20">
        <f>SUM(D64)/B64*100</f>
        <v>72.5449063409113</v>
      </c>
      <c r="F64" s="20">
        <f t="shared" si="1"/>
        <v>97.18910110463588</v>
      </c>
    </row>
    <row r="65" spans="1:6" s="3" customFormat="1" ht="15">
      <c r="A65" s="30" t="s">
        <v>14</v>
      </c>
      <c r="B65" s="25">
        <v>214974.82</v>
      </c>
      <c r="C65" s="25">
        <v>113569.213</v>
      </c>
      <c r="D65" s="25">
        <v>78302.387</v>
      </c>
      <c r="E65" s="20">
        <f>SUM(D65)/B65*100</f>
        <v>36.423980724812324</v>
      </c>
      <c r="F65" s="20">
        <f t="shared" si="1"/>
        <v>68.9468430145765</v>
      </c>
    </row>
    <row r="66" spans="1:6" s="3" customFormat="1" ht="60.75" customHeight="1">
      <c r="A66" s="24" t="s">
        <v>20</v>
      </c>
      <c r="B66" s="22">
        <f>SUM(B67:B67)</f>
        <v>14700</v>
      </c>
      <c r="C66" s="22">
        <f>SUM(C67:C67)</f>
        <v>10900</v>
      </c>
      <c r="D66" s="22">
        <f>SUM(D67:D67)</f>
        <v>5986.117</v>
      </c>
      <c r="E66" s="19">
        <f>SUM(D66)/B66*100</f>
        <v>40.7218843537415</v>
      </c>
      <c r="F66" s="19">
        <f t="shared" si="1"/>
        <v>54.91850458715597</v>
      </c>
    </row>
    <row r="67" spans="1:6" s="3" customFormat="1" ht="15">
      <c r="A67" s="30" t="s">
        <v>14</v>
      </c>
      <c r="B67" s="25">
        <v>14700</v>
      </c>
      <c r="C67" s="25">
        <v>10900</v>
      </c>
      <c r="D67" s="25">
        <v>5986.117</v>
      </c>
      <c r="E67" s="20">
        <f>SUM(D67)/B67*100</f>
        <v>40.7218843537415</v>
      </c>
      <c r="F67" s="20">
        <f t="shared" si="1"/>
        <v>54.91850458715597</v>
      </c>
    </row>
    <row r="68" spans="1:6" s="3" customFormat="1" ht="42.75">
      <c r="A68" s="23" t="s">
        <v>10</v>
      </c>
      <c r="B68" s="18">
        <f>SUM(B69)+B72</f>
        <v>8956</v>
      </c>
      <c r="C68" s="18">
        <f>SUM(C69)+C72</f>
        <v>7090.143</v>
      </c>
      <c r="D68" s="18">
        <f>SUM(D69)+D72</f>
        <v>5150.002</v>
      </c>
      <c r="E68" s="19">
        <f>SUM(D68)/B68*100</f>
        <v>57.503372041089776</v>
      </c>
      <c r="F68" s="19">
        <f t="shared" si="1"/>
        <v>72.63608082375772</v>
      </c>
    </row>
    <row r="69" spans="1:6" s="3" customFormat="1" ht="15">
      <c r="A69" s="30" t="s">
        <v>31</v>
      </c>
      <c r="B69" s="25">
        <v>8156</v>
      </c>
      <c r="C69" s="25">
        <v>6290.143</v>
      </c>
      <c r="D69" s="25">
        <v>5150.002</v>
      </c>
      <c r="E69" s="20">
        <f>SUM(D69)/B69*100</f>
        <v>63.143722412947525</v>
      </c>
      <c r="F69" s="20">
        <f t="shared" si="1"/>
        <v>81.87416406908396</v>
      </c>
    </row>
    <row r="70" spans="1:6" s="3" customFormat="1" ht="15">
      <c r="A70" s="12" t="s">
        <v>29</v>
      </c>
      <c r="B70" s="11">
        <v>14.956</v>
      </c>
      <c r="C70" s="11">
        <v>12.1</v>
      </c>
      <c r="D70" s="11">
        <v>1.461</v>
      </c>
      <c r="E70" s="20">
        <f>SUM(D70)/B70*100</f>
        <v>9.768654720513508</v>
      </c>
      <c r="F70" s="20">
        <f t="shared" si="1"/>
        <v>12.074380165289258</v>
      </c>
    </row>
    <row r="71" spans="1:6" s="3" customFormat="1" ht="15">
      <c r="A71" s="12" t="s">
        <v>13</v>
      </c>
      <c r="B71" s="11">
        <f>SUM(B69)-B70</f>
        <v>8141.044</v>
      </c>
      <c r="C71" s="11">
        <f>SUM(C69)-C70</f>
        <v>6278.043</v>
      </c>
      <c r="D71" s="11">
        <f>SUM(D69)-D70</f>
        <v>5148.541</v>
      </c>
      <c r="E71" s="19">
        <f>SUM(D71)/B71*100</f>
        <v>63.241778327202255</v>
      </c>
      <c r="F71" s="19">
        <f t="shared" si="1"/>
        <v>82.00869283628674</v>
      </c>
    </row>
    <row r="72" spans="1:6" s="3" customFormat="1" ht="15">
      <c r="A72" s="30" t="s">
        <v>14</v>
      </c>
      <c r="B72" s="25">
        <v>800</v>
      </c>
      <c r="C72" s="25">
        <v>800</v>
      </c>
      <c r="D72" s="25"/>
      <c r="E72" s="20"/>
      <c r="F72" s="20"/>
    </row>
    <row r="73" spans="1:6" s="2" customFormat="1" ht="15">
      <c r="A73" s="23" t="s">
        <v>11</v>
      </c>
      <c r="B73" s="18">
        <v>2500</v>
      </c>
      <c r="C73" s="18">
        <v>730</v>
      </c>
      <c r="D73" s="18"/>
      <c r="E73" s="20">
        <f>SUM(D73)/B73*100</f>
        <v>0</v>
      </c>
      <c r="F73" s="20">
        <f>SUM(D73)/C73*100</f>
        <v>0</v>
      </c>
    </row>
    <row r="74" spans="1:6" s="2" customFormat="1" ht="14.25">
      <c r="A74" s="23" t="s">
        <v>12</v>
      </c>
      <c r="B74" s="18">
        <v>37806.6</v>
      </c>
      <c r="C74" s="18">
        <v>28355.1</v>
      </c>
      <c r="D74" s="18">
        <v>28355.1</v>
      </c>
      <c r="E74" s="19">
        <f>SUM(D74)/B74*100</f>
        <v>75.00039675612194</v>
      </c>
      <c r="F74" s="19">
        <f>SUM(D74)/C74*100</f>
        <v>100</v>
      </c>
    </row>
    <row r="75" spans="1:6" s="2" customFormat="1" ht="15">
      <c r="A75" s="17" t="s">
        <v>17</v>
      </c>
      <c r="B75" s="18">
        <f>SUM(B76)+B80</f>
        <v>14310.3789</v>
      </c>
      <c r="C75" s="18">
        <f>SUM(C76)+C80</f>
        <v>9623.453</v>
      </c>
      <c r="D75" s="18">
        <f>SUM(D76)+D80</f>
        <v>3063.89032</v>
      </c>
      <c r="E75" s="20">
        <f>SUM(D75)/B75*100</f>
        <v>21.410266921723505</v>
      </c>
      <c r="F75" s="20">
        <f>SUM(D75)/C75*100</f>
        <v>31.83774389504474</v>
      </c>
    </row>
    <row r="76" spans="1:6" s="2" customFormat="1" ht="15">
      <c r="A76" s="30" t="s">
        <v>31</v>
      </c>
      <c r="B76" s="25">
        <f>6184.836-651.611+2609.342+199.811-199.81</f>
        <v>8142.568</v>
      </c>
      <c r="C76" s="25">
        <f>5165.927+148.825-147.267</f>
        <v>5167.485</v>
      </c>
      <c r="D76" s="25">
        <f>2334.20732+9.683</f>
        <v>2343.89032</v>
      </c>
      <c r="E76" s="19">
        <f>SUM(D76)/B76*100</f>
        <v>28.785640107641715</v>
      </c>
      <c r="F76" s="19">
        <f>SUM(D76)/C76*100</f>
        <v>45.35843490595522</v>
      </c>
    </row>
    <row r="77" spans="1:6" s="3" customFormat="1" ht="15">
      <c r="A77" s="12" t="s">
        <v>1</v>
      </c>
      <c r="B77" s="11"/>
      <c r="C77" s="11"/>
      <c r="D77" s="11"/>
      <c r="E77" s="19"/>
      <c r="F77" s="19"/>
    </row>
    <row r="78" spans="1:6" s="3" customFormat="1" ht="15">
      <c r="A78" s="12" t="s">
        <v>27</v>
      </c>
      <c r="B78" s="11"/>
      <c r="C78" s="11"/>
      <c r="D78" s="11"/>
      <c r="E78" s="19"/>
      <c r="F78" s="19"/>
    </row>
    <row r="79" spans="1:6" s="3" customFormat="1" ht="15">
      <c r="A79" s="12" t="s">
        <v>13</v>
      </c>
      <c r="B79" s="11">
        <f>SUM(B76)-B77-B78</f>
        <v>8142.568</v>
      </c>
      <c r="C79" s="11">
        <f>SUM(C76)-C77-C78</f>
        <v>5167.485</v>
      </c>
      <c r="D79" s="11">
        <f>SUM(D76)-D77-D78</f>
        <v>2343.89032</v>
      </c>
      <c r="E79" s="20">
        <f>SUM(D79)/B79*100</f>
        <v>28.785640107641715</v>
      </c>
      <c r="F79" s="20">
        <f aca="true" t="shared" si="2" ref="F79:F90">SUM(D79)/C79*100</f>
        <v>45.35843490595522</v>
      </c>
    </row>
    <row r="80" spans="1:6" s="3" customFormat="1" ht="15">
      <c r="A80" s="30" t="s">
        <v>14</v>
      </c>
      <c r="B80" s="25">
        <f>3804.7919+10+2353.019</f>
        <v>6167.8109</v>
      </c>
      <c r="C80" s="25">
        <v>4455.968</v>
      </c>
      <c r="D80" s="25">
        <v>720</v>
      </c>
      <c r="E80" s="20">
        <f>SUM(D80)/B80*100</f>
        <v>11.673509640186925</v>
      </c>
      <c r="F80" s="20">
        <f t="shared" si="2"/>
        <v>16.158105264669764</v>
      </c>
    </row>
    <row r="81" spans="1:6" s="3" customFormat="1" ht="40.5">
      <c r="A81" s="26" t="s">
        <v>23</v>
      </c>
      <c r="B81" s="70">
        <v>23493.296</v>
      </c>
      <c r="C81" s="70">
        <v>17765</v>
      </c>
      <c r="D81" s="18">
        <v>8000</v>
      </c>
      <c r="E81" s="19">
        <f>SUM(D81)/B81*100</f>
        <v>34.052267506440984</v>
      </c>
      <c r="F81" s="19">
        <f t="shared" si="2"/>
        <v>45.032367013791166</v>
      </c>
    </row>
    <row r="82" spans="1:12" s="9" customFormat="1" ht="15.75">
      <c r="A82" s="27" t="s">
        <v>25</v>
      </c>
      <c r="B82" s="71">
        <f>B5+B14+B23+B35+B42+B49+B56+B61+B63+B66+B68+B73+B74+B75+B81</f>
        <v>3136725.8679</v>
      </c>
      <c r="C82" s="71">
        <f>C5+C14+C23+C35+C42+C49+C56+C61+C63+C66+C68+C73+C74+C75+C81</f>
        <v>2249354.552</v>
      </c>
      <c r="D82" s="28">
        <f>D5+D14+D23+D35+D42+D49+D56+D61+D63+D66+D68+D73+D74+D75+D81</f>
        <v>1915115.1548100002</v>
      </c>
      <c r="E82" s="72">
        <f>SUM(D82)/B82*100</f>
        <v>61.05459117127589</v>
      </c>
      <c r="F82" s="72">
        <f t="shared" si="2"/>
        <v>85.14065304232217</v>
      </c>
      <c r="G82" s="5"/>
      <c r="H82" s="6"/>
      <c r="I82" s="5"/>
      <c r="J82" s="7"/>
      <c r="K82" s="8"/>
      <c r="L82" s="8"/>
    </row>
    <row r="83" spans="1:12" s="9" customFormat="1" ht="15.75">
      <c r="A83" s="17" t="s">
        <v>31</v>
      </c>
      <c r="B83" s="28">
        <f>B6+B15+B24+B36+B43+B50+B57+B64+B69+B76+B74</f>
        <v>2391664.683</v>
      </c>
      <c r="C83" s="28">
        <f>C6+C15+C24+C36+C43+C50+C57+C64+C69+C76+C74</f>
        <v>1812175.608</v>
      </c>
      <c r="D83" s="28">
        <f>D6+D15+D24+D36+D43+D50+D57+D64+D69+D76+D74</f>
        <v>1680995.26132</v>
      </c>
      <c r="E83" s="72">
        <f>SUM(D83)/B83*100</f>
        <v>70.28557444814683</v>
      </c>
      <c r="F83" s="72">
        <f t="shared" si="2"/>
        <v>92.76116806225106</v>
      </c>
      <c r="G83" s="5"/>
      <c r="H83" s="6"/>
      <c r="I83" s="5"/>
      <c r="J83" s="7"/>
      <c r="K83" s="8"/>
      <c r="L83" s="8"/>
    </row>
    <row r="84" spans="1:6" s="4" customFormat="1" ht="15">
      <c r="A84" s="29" t="s">
        <v>1</v>
      </c>
      <c r="B84" s="22">
        <f aca="true" t="shared" si="3" ref="B84:D85">B7+B16+B25+B37+B44+B51+B77</f>
        <v>775008.512</v>
      </c>
      <c r="C84" s="22">
        <f t="shared" si="3"/>
        <v>571883.984</v>
      </c>
      <c r="D84" s="22">
        <f t="shared" si="3"/>
        <v>559347.531</v>
      </c>
      <c r="E84" s="19">
        <f>SUM(D84)/B84*100</f>
        <v>72.17308227448216</v>
      </c>
      <c r="F84" s="19">
        <f t="shared" si="2"/>
        <v>97.80786779298927</v>
      </c>
    </row>
    <row r="85" spans="1:6" ht="15">
      <c r="A85" s="29" t="s">
        <v>28</v>
      </c>
      <c r="B85" s="22">
        <f t="shared" si="3"/>
        <v>170409.172</v>
      </c>
      <c r="C85" s="22">
        <f t="shared" si="3"/>
        <v>125975.02600000001</v>
      </c>
      <c r="D85" s="22">
        <f t="shared" si="3"/>
        <v>123267.002</v>
      </c>
      <c r="E85" s="19">
        <f>SUM(D85)/B85*100</f>
        <v>72.33589633309174</v>
      </c>
      <c r="F85" s="19">
        <f t="shared" si="2"/>
        <v>97.85034852860439</v>
      </c>
    </row>
    <row r="86" spans="1:6" ht="15">
      <c r="A86" s="29" t="s">
        <v>2</v>
      </c>
      <c r="B86" s="22">
        <f>B70+B11+B20+B29+B39+B46+B53+B58</f>
        <v>171179.95900000006</v>
      </c>
      <c r="C86" s="22">
        <f>C70+C11+C20+C29+C39+C46+C53+C58</f>
        <v>119135.32800000001</v>
      </c>
      <c r="D86" s="22">
        <f>D70+D11+D20+D29+D39+D46+D53+D58</f>
        <v>87489.57900000001</v>
      </c>
      <c r="E86" s="19">
        <f>SUM(D86)/B86*100</f>
        <v>51.10970905186394</v>
      </c>
      <c r="F86" s="19">
        <f t="shared" si="2"/>
        <v>73.43714116437403</v>
      </c>
    </row>
    <row r="87" spans="1:6" ht="15">
      <c r="A87" s="29" t="s">
        <v>13</v>
      </c>
      <c r="B87" s="22">
        <f>B83-B84-B85-B86</f>
        <v>1275067.04</v>
      </c>
      <c r="C87" s="22">
        <f>C83-C84-C85-C86</f>
        <v>995181.2699999998</v>
      </c>
      <c r="D87" s="22">
        <f>D83-D84-D85-D86</f>
        <v>910891.1493200001</v>
      </c>
      <c r="E87" s="19">
        <f>SUM(D87)/B87*100</f>
        <v>71.43868680975395</v>
      </c>
      <c r="F87" s="19">
        <f t="shared" si="2"/>
        <v>91.53017412797573</v>
      </c>
    </row>
    <row r="88" spans="1:6" ht="20.25" customHeight="1">
      <c r="A88" s="17" t="s">
        <v>14</v>
      </c>
      <c r="B88" s="18">
        <f>B13+B22+B41+B34+B55+B60+B62+B65+B67+B72+B80+B48</f>
        <v>719067.8889</v>
      </c>
      <c r="C88" s="18">
        <f>C13+C22+C41+C34+C55+C60+C62+C65+C67+C72+C80+C48</f>
        <v>418683.94399999996</v>
      </c>
      <c r="D88" s="18">
        <f>D13+D22+D41+D34+D55+D60+D62+D65+D67+D72+D80+D48</f>
        <v>226119.89348999996</v>
      </c>
      <c r="E88" s="19">
        <f>SUM(D88)/B88*100</f>
        <v>31.446251039788294</v>
      </c>
      <c r="F88" s="19">
        <f t="shared" si="2"/>
        <v>54.00729995272997</v>
      </c>
    </row>
    <row r="89" spans="1:6" ht="15">
      <c r="A89" s="17" t="s">
        <v>24</v>
      </c>
      <c r="B89" s="18">
        <f>SUM(B81)</f>
        <v>23493.296</v>
      </c>
      <c r="C89" s="18">
        <f>SUM(C81)</f>
        <v>17765</v>
      </c>
      <c r="D89" s="18">
        <f>SUM(D81)</f>
        <v>8000</v>
      </c>
      <c r="E89" s="19">
        <f>SUM(D89)/B89*100</f>
        <v>34.052267506440984</v>
      </c>
      <c r="F89" s="19">
        <f t="shared" si="2"/>
        <v>45.032367013791166</v>
      </c>
    </row>
    <row r="90" spans="1:6" ht="15">
      <c r="A90" s="17" t="s">
        <v>30</v>
      </c>
      <c r="B90" s="18">
        <f>SUM(B73)</f>
        <v>2500</v>
      </c>
      <c r="C90" s="18">
        <f>SUM(C73)</f>
        <v>730</v>
      </c>
      <c r="D90" s="18"/>
      <c r="E90" s="19">
        <f>SUM(D90)/B90*100</f>
        <v>0</v>
      </c>
      <c r="F90" s="19">
        <f t="shared" si="2"/>
        <v>0</v>
      </c>
    </row>
    <row r="91" spans="5:7" ht="15">
      <c r="E91" s="63"/>
      <c r="F91" s="63"/>
      <c r="G91" s="64"/>
    </row>
    <row r="92" spans="3:7" ht="15">
      <c r="C92" s="54"/>
      <c r="D92" s="59"/>
      <c r="E92" s="63"/>
      <c r="F92" s="63"/>
      <c r="G92" s="64"/>
    </row>
    <row r="93" spans="3:7" ht="15">
      <c r="C93" s="55"/>
      <c r="D93" s="57"/>
      <c r="E93" s="63"/>
      <c r="F93" s="63"/>
      <c r="G93" s="64"/>
    </row>
    <row r="94" spans="3:7" ht="15">
      <c r="C94" s="60"/>
      <c r="D94" s="61"/>
      <c r="E94" s="65"/>
      <c r="F94" s="66"/>
      <c r="G94" s="64"/>
    </row>
    <row r="95" spans="3:5" ht="15">
      <c r="C95" s="62"/>
      <c r="D95" s="62"/>
      <c r="E95" s="55"/>
    </row>
    <row r="96" spans="3:4" ht="15">
      <c r="C96" s="54"/>
      <c r="D96" s="57"/>
    </row>
    <row r="97" spans="3:4" ht="15">
      <c r="C97" s="55"/>
      <c r="D97" s="56"/>
    </row>
    <row r="98" ht="15">
      <c r="D98" s="54"/>
    </row>
    <row r="100" ht="15">
      <c r="D100" s="55"/>
    </row>
  </sheetData>
  <sheetProtection/>
  <mergeCells count="7">
    <mergeCell ref="A1:F1"/>
    <mergeCell ref="F3:F4"/>
    <mergeCell ref="A3:A4"/>
    <mergeCell ref="C3:C4"/>
    <mergeCell ref="E3:E4"/>
    <mergeCell ref="D3:D4"/>
    <mergeCell ref="B3:B4"/>
  </mergeCells>
  <printOptions/>
  <pageMargins left="0.2362204724409449" right="0.1968503937007874" top="0.4330708661417323" bottom="0.3937007874015748" header="0.31496062992125984" footer="0.31496062992125984"/>
  <pageSetup fitToHeight="2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PageLayoutView="0" workbookViewId="0" topLeftCell="A55">
      <selection activeCell="B5" sqref="B5:F90"/>
    </sheetView>
  </sheetViews>
  <sheetFormatPr defaultColWidth="9.140625" defaultRowHeight="15"/>
  <cols>
    <col min="1" max="1" width="36.140625" style="49" customWidth="1"/>
    <col min="2" max="2" width="17.28125" style="49" customWidth="1"/>
    <col min="3" max="3" width="15.8515625" style="49" customWidth="1"/>
    <col min="4" max="4" width="19.140625" style="49" customWidth="1"/>
    <col min="5" max="5" width="13.7109375" style="49" customWidth="1"/>
    <col min="6" max="6" width="15.140625" style="49" customWidth="1"/>
    <col min="7" max="16384" width="9.140625" style="49" customWidth="1"/>
  </cols>
  <sheetData>
    <row r="1" spans="1:6" s="31" customFormat="1" ht="40.5" customHeight="1">
      <c r="A1" s="80" t="s">
        <v>74</v>
      </c>
      <c r="B1" s="80"/>
      <c r="C1" s="80"/>
      <c r="D1" s="80"/>
      <c r="E1" s="80"/>
      <c r="F1" s="80"/>
    </row>
    <row r="2" spans="1:4" s="31" customFormat="1" ht="12.75" customHeight="1">
      <c r="A2" s="32"/>
      <c r="B2" s="32"/>
      <c r="C2" s="32"/>
      <c r="D2" s="33"/>
    </row>
    <row r="3" spans="1:6" s="31" customFormat="1" ht="44.25" customHeight="1">
      <c r="A3" s="81"/>
      <c r="B3" s="78" t="s">
        <v>66</v>
      </c>
      <c r="C3" s="78" t="s">
        <v>70</v>
      </c>
      <c r="D3" s="78" t="s">
        <v>72</v>
      </c>
      <c r="E3" s="78" t="s">
        <v>67</v>
      </c>
      <c r="F3" s="78" t="s">
        <v>68</v>
      </c>
    </row>
    <row r="4" spans="1:6" s="31" customFormat="1" ht="114" customHeight="1">
      <c r="A4" s="82"/>
      <c r="B4" s="79"/>
      <c r="C4" s="79"/>
      <c r="D4" s="79"/>
      <c r="E4" s="79"/>
      <c r="F4" s="79"/>
    </row>
    <row r="5" spans="1:6" s="35" customFormat="1" ht="14.25">
      <c r="A5" s="34" t="s">
        <v>33</v>
      </c>
      <c r="B5" s="18">
        <f>B6+B13</f>
        <v>794074.845</v>
      </c>
      <c r="C5" s="18">
        <f>C6+C13</f>
        <v>595455.203</v>
      </c>
      <c r="D5" s="18">
        <f>D6+D13</f>
        <v>514326.20300000004</v>
      </c>
      <c r="E5" s="19">
        <f>SUM(D5)/B5*100</f>
        <v>64.7704943984216</v>
      </c>
      <c r="F5" s="19">
        <f aca="true" t="shared" si="0" ref="F5:F68">SUM(D5)/C5*100</f>
        <v>86.37529748816387</v>
      </c>
    </row>
    <row r="6" spans="1:6" s="37" customFormat="1" ht="15">
      <c r="A6" s="36" t="s">
        <v>34</v>
      </c>
      <c r="B6" s="25">
        <v>731213.543</v>
      </c>
      <c r="C6" s="25">
        <v>542248.372</v>
      </c>
      <c r="D6" s="68">
        <v>488350.612</v>
      </c>
      <c r="E6" s="20">
        <f>SUM(D6)/B6*100</f>
        <v>66.78631935568514</v>
      </c>
      <c r="F6" s="20">
        <f t="shared" si="0"/>
        <v>90.06031870576092</v>
      </c>
    </row>
    <row r="7" spans="1:6" s="37" customFormat="1" ht="15">
      <c r="A7" s="38" t="s">
        <v>35</v>
      </c>
      <c r="B7" s="11">
        <v>417764.57</v>
      </c>
      <c r="C7" s="11">
        <v>308045.604</v>
      </c>
      <c r="D7" s="11">
        <v>301313.524</v>
      </c>
      <c r="E7" s="20">
        <f>SUM(D7)/B7*100</f>
        <v>72.12519817082621</v>
      </c>
      <c r="F7" s="20">
        <f t="shared" si="0"/>
        <v>97.81458332383798</v>
      </c>
    </row>
    <row r="8" spans="1:6" s="37" customFormat="1" ht="15">
      <c r="A8" s="38" t="s">
        <v>36</v>
      </c>
      <c r="B8" s="11">
        <v>91908.273</v>
      </c>
      <c r="C8" s="11">
        <v>67957.664</v>
      </c>
      <c r="D8" s="11">
        <v>66949.981</v>
      </c>
      <c r="E8" s="20">
        <f>SUM(D8)/B8*100</f>
        <v>72.84434666724724</v>
      </c>
      <c r="F8" s="20">
        <f t="shared" si="0"/>
        <v>98.51719005526735</v>
      </c>
    </row>
    <row r="9" spans="1:6" s="37" customFormat="1" ht="15">
      <c r="A9" s="38" t="s">
        <v>37</v>
      </c>
      <c r="B9" s="11">
        <v>172.659</v>
      </c>
      <c r="C9" s="11">
        <v>163.735</v>
      </c>
      <c r="D9" s="11">
        <v>29.511</v>
      </c>
      <c r="E9" s="20">
        <f>SUM(D9)/B9*100</f>
        <v>17.092071655691278</v>
      </c>
      <c r="F9" s="20">
        <f t="shared" si="0"/>
        <v>18.023635752893394</v>
      </c>
    </row>
    <row r="10" spans="1:6" s="37" customFormat="1" ht="15">
      <c r="A10" s="38" t="s">
        <v>38</v>
      </c>
      <c r="B10" s="11">
        <v>49370.159</v>
      </c>
      <c r="C10" s="11">
        <v>31979.281</v>
      </c>
      <c r="D10" s="11">
        <v>26583.559</v>
      </c>
      <c r="E10" s="20">
        <f>SUM(D10)/B10*100</f>
        <v>53.845398796467315</v>
      </c>
      <c r="F10" s="20">
        <f t="shared" si="0"/>
        <v>83.12744429744997</v>
      </c>
    </row>
    <row r="11" spans="1:6" s="37" customFormat="1" ht="30">
      <c r="A11" s="38" t="s">
        <v>39</v>
      </c>
      <c r="B11" s="11">
        <v>95933.928</v>
      </c>
      <c r="C11" s="11">
        <v>68301.86</v>
      </c>
      <c r="D11" s="11">
        <v>45573.814</v>
      </c>
      <c r="E11" s="20">
        <f>SUM(D11)/B11*100</f>
        <v>47.505418520963715</v>
      </c>
      <c r="F11" s="20">
        <f t="shared" si="0"/>
        <v>66.72411849399123</v>
      </c>
    </row>
    <row r="12" spans="1:6" s="37" customFormat="1" ht="15">
      <c r="A12" s="38" t="s">
        <v>40</v>
      </c>
      <c r="B12" s="11">
        <f>SUM(B6)-B7-B8-B9-B10-B11</f>
        <v>76063.95399999993</v>
      </c>
      <c r="C12" s="11">
        <f>SUM(C6)-C7-C8-C9-C10-C11</f>
        <v>65800.22800000002</v>
      </c>
      <c r="D12" s="11">
        <f>SUM(D6)-D7-D8-D9-D10-D11</f>
        <v>47900.22300000004</v>
      </c>
      <c r="E12" s="20">
        <f>SUM(D12)/B12*100</f>
        <v>62.97361691189507</v>
      </c>
      <c r="F12" s="20">
        <f t="shared" si="0"/>
        <v>72.79643924638077</v>
      </c>
    </row>
    <row r="13" spans="1:6" s="37" customFormat="1" ht="15">
      <c r="A13" s="36" t="s">
        <v>41</v>
      </c>
      <c r="B13" s="25">
        <v>62861.302</v>
      </c>
      <c r="C13" s="25">
        <v>53206.831</v>
      </c>
      <c r="D13" s="25">
        <v>25975.591</v>
      </c>
      <c r="E13" s="20">
        <f>SUM(D13)/B13*100</f>
        <v>41.32206965741816</v>
      </c>
      <c r="F13" s="20">
        <f t="shared" si="0"/>
        <v>48.82003027017339</v>
      </c>
    </row>
    <row r="14" spans="1:6" s="35" customFormat="1" ht="14.25">
      <c r="A14" s="34" t="s">
        <v>42</v>
      </c>
      <c r="B14" s="18">
        <f>B15+B22</f>
        <v>410220.705</v>
      </c>
      <c r="C14" s="18">
        <f>C15+C22</f>
        <v>300893.914</v>
      </c>
      <c r="D14" s="18">
        <f>D15+D22</f>
        <v>279502.46749</v>
      </c>
      <c r="E14" s="19">
        <f>SUM(D14)/B14*100</f>
        <v>68.1346563162871</v>
      </c>
      <c r="F14" s="19">
        <f t="shared" si="0"/>
        <v>92.89070150152655</v>
      </c>
    </row>
    <row r="15" spans="1:6" s="37" customFormat="1" ht="15">
      <c r="A15" s="36" t="s">
        <v>43</v>
      </c>
      <c r="B15" s="25">
        <f>25271+356704.31</f>
        <v>381975.31</v>
      </c>
      <c r="C15" s="25">
        <f>18943.1+264850.419</f>
        <v>283793.519</v>
      </c>
      <c r="D15" s="25">
        <f>250620.221+18943.1</f>
        <v>269563.321</v>
      </c>
      <c r="E15" s="20">
        <f>SUM(D15)/B15*100</f>
        <v>70.57087564115074</v>
      </c>
      <c r="F15" s="20">
        <f t="shared" si="0"/>
        <v>94.98572129126036</v>
      </c>
    </row>
    <row r="16" spans="1:6" s="37" customFormat="1" ht="15">
      <c r="A16" s="38" t="s">
        <v>35</v>
      </c>
      <c r="B16" s="11">
        <v>222455.962</v>
      </c>
      <c r="C16" s="11">
        <v>165226.336</v>
      </c>
      <c r="D16" s="11">
        <v>161822.925</v>
      </c>
      <c r="E16" s="20">
        <f>SUM(D16)/B16*100</f>
        <v>72.74380220926602</v>
      </c>
      <c r="F16" s="20">
        <f t="shared" si="0"/>
        <v>97.94015222851638</v>
      </c>
    </row>
    <row r="17" spans="1:6" s="37" customFormat="1" ht="15">
      <c r="A17" s="38" t="s">
        <v>36</v>
      </c>
      <c r="B17" s="11">
        <v>48789.04</v>
      </c>
      <c r="C17" s="11">
        <v>36285.202</v>
      </c>
      <c r="D17" s="11">
        <v>35126.7</v>
      </c>
      <c r="E17" s="20">
        <f>SUM(D17)/B17*100</f>
        <v>71.99711246624241</v>
      </c>
      <c r="F17" s="20">
        <f t="shared" si="0"/>
        <v>96.80723287691771</v>
      </c>
    </row>
    <row r="18" spans="1:6" s="37" customFormat="1" ht="15">
      <c r="A18" s="38" t="s">
        <v>37</v>
      </c>
      <c r="B18" s="11">
        <v>18610.896</v>
      </c>
      <c r="C18" s="11">
        <v>14005.12</v>
      </c>
      <c r="D18" s="11">
        <v>13867.693</v>
      </c>
      <c r="E18" s="20">
        <f>SUM(D18)/B18*100</f>
        <v>74.51383855994897</v>
      </c>
      <c r="F18" s="20">
        <f t="shared" si="0"/>
        <v>99.01873743316729</v>
      </c>
    </row>
    <row r="19" spans="1:6" s="37" customFormat="1" ht="15">
      <c r="A19" s="38" t="s">
        <v>38</v>
      </c>
      <c r="B19" s="11">
        <v>6975.394</v>
      </c>
      <c r="C19" s="11">
        <v>5533.042</v>
      </c>
      <c r="D19" s="11">
        <v>4843.088</v>
      </c>
      <c r="E19" s="20">
        <f>SUM(D19)/B19*100</f>
        <v>69.43103142274113</v>
      </c>
      <c r="F19" s="20">
        <f t="shared" si="0"/>
        <v>87.53029526976299</v>
      </c>
    </row>
    <row r="20" spans="1:6" s="37" customFormat="1" ht="30">
      <c r="A20" s="38" t="s">
        <v>39</v>
      </c>
      <c r="B20" s="11">
        <v>36131.055</v>
      </c>
      <c r="C20" s="11">
        <v>25006.882</v>
      </c>
      <c r="D20" s="11">
        <v>18732.63</v>
      </c>
      <c r="E20" s="20">
        <f>SUM(D20)/B20*100</f>
        <v>51.846341049271885</v>
      </c>
      <c r="F20" s="20">
        <f t="shared" si="0"/>
        <v>74.9098988030575</v>
      </c>
    </row>
    <row r="21" spans="1:6" s="37" customFormat="1" ht="15">
      <c r="A21" s="38" t="s">
        <v>40</v>
      </c>
      <c r="B21" s="11">
        <f>SUM(B15)-B16-B17-B18-B19-B20</f>
        <v>49012.96299999998</v>
      </c>
      <c r="C21" s="11">
        <f>SUM(C15)-C16-C17-C18-C19-C20</f>
        <v>37736.936999999976</v>
      </c>
      <c r="D21" s="11">
        <f>SUM(D15)-D16-D17-D18-D19-D20</f>
        <v>35170.285</v>
      </c>
      <c r="E21" s="20">
        <f>SUM(D21)/B21*100</f>
        <v>71.75710842048055</v>
      </c>
      <c r="F21" s="20">
        <f t="shared" si="0"/>
        <v>93.19856828867702</v>
      </c>
    </row>
    <row r="22" spans="1:6" s="37" customFormat="1" ht="15">
      <c r="A22" s="36" t="s">
        <v>41</v>
      </c>
      <c r="B22" s="25">
        <v>28245.395</v>
      </c>
      <c r="C22" s="25">
        <v>17100.395</v>
      </c>
      <c r="D22" s="25">
        <v>9939.14649</v>
      </c>
      <c r="E22" s="20">
        <f>SUM(D22)/B22*100</f>
        <v>35.18855547957463</v>
      </c>
      <c r="F22" s="20">
        <f t="shared" si="0"/>
        <v>58.12232109258294</v>
      </c>
    </row>
    <row r="23" spans="1:6" s="35" customFormat="1" ht="28.5">
      <c r="A23" s="34" t="s">
        <v>59</v>
      </c>
      <c r="B23" s="18">
        <f>B24+B34</f>
        <v>711482.983</v>
      </c>
      <c r="C23" s="18">
        <f>C24+C34</f>
        <v>564712.044</v>
      </c>
      <c r="D23" s="18">
        <f>D24+D34</f>
        <v>557623.649</v>
      </c>
      <c r="E23" s="19">
        <f>SUM(D23)/B23*100</f>
        <v>78.37483992220795</v>
      </c>
      <c r="F23" s="19">
        <f t="shared" si="0"/>
        <v>98.74477708146773</v>
      </c>
    </row>
    <row r="24" spans="1:6" s="37" customFormat="1" ht="15">
      <c r="A24" s="36" t="s">
        <v>43</v>
      </c>
      <c r="B24" s="25">
        <v>704889.564</v>
      </c>
      <c r="C24" s="25">
        <v>560393.625</v>
      </c>
      <c r="D24" s="25">
        <v>555951.923</v>
      </c>
      <c r="E24" s="20">
        <f>SUM(D24)/B24*100</f>
        <v>78.87078365086988</v>
      </c>
      <c r="F24" s="20">
        <f t="shared" si="0"/>
        <v>99.20739605130233</v>
      </c>
    </row>
    <row r="25" spans="1:6" s="37" customFormat="1" ht="15">
      <c r="A25" s="38" t="s">
        <v>35</v>
      </c>
      <c r="B25" s="11">
        <v>15453.313</v>
      </c>
      <c r="C25" s="11">
        <v>11504.729</v>
      </c>
      <c r="D25" s="11">
        <v>11159.775</v>
      </c>
      <c r="E25" s="20">
        <f>SUM(D25)/B25*100</f>
        <v>72.21606784253966</v>
      </c>
      <c r="F25" s="20">
        <f t="shared" si="0"/>
        <v>97.00163298066387</v>
      </c>
    </row>
    <row r="26" spans="1:6" s="37" customFormat="1" ht="15">
      <c r="A26" s="38" t="s">
        <v>36</v>
      </c>
      <c r="B26" s="11">
        <v>3363.614</v>
      </c>
      <c r="C26" s="11">
        <v>2500.347</v>
      </c>
      <c r="D26" s="11">
        <v>2425.442</v>
      </c>
      <c r="E26" s="20">
        <f>SUM(D26)/B26*100</f>
        <v>72.1082145573184</v>
      </c>
      <c r="F26" s="20">
        <f t="shared" si="0"/>
        <v>97.0042158148449</v>
      </c>
    </row>
    <row r="27" spans="1:6" s="37" customFormat="1" ht="15">
      <c r="A27" s="38" t="s">
        <v>37</v>
      </c>
      <c r="B27" s="11">
        <v>81.57</v>
      </c>
      <c r="C27" s="11">
        <v>64.5</v>
      </c>
      <c r="D27" s="11">
        <v>63.799</v>
      </c>
      <c r="E27" s="20">
        <f>SUM(D27)/B27*100</f>
        <v>78.21380409464265</v>
      </c>
      <c r="F27" s="20">
        <f t="shared" si="0"/>
        <v>98.91317829457364</v>
      </c>
    </row>
    <row r="28" spans="1:6" s="37" customFormat="1" ht="15">
      <c r="A28" s="38" t="s">
        <v>38</v>
      </c>
      <c r="B28" s="11">
        <v>501.527</v>
      </c>
      <c r="C28" s="11">
        <v>205.961</v>
      </c>
      <c r="D28" s="11">
        <v>203.428</v>
      </c>
      <c r="E28" s="20">
        <f>SUM(D28)/B28*100</f>
        <v>40.561724493397165</v>
      </c>
      <c r="F28" s="20">
        <f t="shared" si="0"/>
        <v>98.77015551487902</v>
      </c>
    </row>
    <row r="29" spans="1:6" s="37" customFormat="1" ht="30">
      <c r="A29" s="38" t="s">
        <v>39</v>
      </c>
      <c r="B29" s="11">
        <v>1309.543</v>
      </c>
      <c r="C29" s="11">
        <v>840.397</v>
      </c>
      <c r="D29" s="11">
        <v>660.855</v>
      </c>
      <c r="E29" s="20">
        <f>SUM(D29)/B29*100</f>
        <v>50.464551374028964</v>
      </c>
      <c r="F29" s="20">
        <f t="shared" si="0"/>
        <v>78.6360493909426</v>
      </c>
    </row>
    <row r="30" spans="1:6" s="37" customFormat="1" ht="15">
      <c r="A30" s="38" t="s">
        <v>40</v>
      </c>
      <c r="B30" s="11">
        <f>SUM(B24)-B25-B26-B27-B28-B29</f>
        <v>684179.9970000002</v>
      </c>
      <c r="C30" s="11">
        <f>SUM(C24)-C25-C26-C27-C28-C29</f>
        <v>545277.691</v>
      </c>
      <c r="D30" s="11">
        <f>SUM(D24)-D25-D26-D27-D28-D29</f>
        <v>541438.624</v>
      </c>
      <c r="E30" s="20">
        <f>SUM(D30)/B30*100</f>
        <v>79.13686842265278</v>
      </c>
      <c r="F30" s="20">
        <f t="shared" si="0"/>
        <v>99.29594277129522</v>
      </c>
    </row>
    <row r="31" spans="1:6" s="37" customFormat="1" ht="15">
      <c r="A31" s="38" t="s">
        <v>44</v>
      </c>
      <c r="B31" s="11">
        <f>SUM(B32:B33)</f>
        <v>659532</v>
      </c>
      <c r="C31" s="11">
        <f>SUM(C32:C33)</f>
        <v>524035.86</v>
      </c>
      <c r="D31" s="11">
        <f>SUM(D32:D33)</f>
        <v>524035.50899999996</v>
      </c>
      <c r="E31" s="20">
        <f>SUM(D31)/B31*100</f>
        <v>79.45566083222649</v>
      </c>
      <c r="F31" s="20">
        <f t="shared" si="0"/>
        <v>99.99993301985096</v>
      </c>
    </row>
    <row r="32" spans="1:6" s="37" customFormat="1" ht="30">
      <c r="A32" s="39" t="s">
        <v>63</v>
      </c>
      <c r="B32" s="11">
        <v>425980</v>
      </c>
      <c r="C32" s="11">
        <v>338599.127</v>
      </c>
      <c r="D32" s="67">
        <v>338599.127</v>
      </c>
      <c r="E32" s="20">
        <f>SUM(D32)/B32*100</f>
        <v>79.48709493403445</v>
      </c>
      <c r="F32" s="20">
        <f t="shared" si="0"/>
        <v>100</v>
      </c>
    </row>
    <row r="33" spans="1:6" s="37" customFormat="1" ht="15">
      <c r="A33" s="39" t="s">
        <v>60</v>
      </c>
      <c r="B33" s="11">
        <v>233552</v>
      </c>
      <c r="C33" s="11">
        <v>185436.733</v>
      </c>
      <c r="D33" s="11">
        <v>185436.382</v>
      </c>
      <c r="E33" s="20">
        <f>SUM(D33)/B33*100</f>
        <v>79.39832756730836</v>
      </c>
      <c r="F33" s="20">
        <f t="shared" si="0"/>
        <v>99.99981071711397</v>
      </c>
    </row>
    <row r="34" spans="1:6" s="37" customFormat="1" ht="15">
      <c r="A34" s="36" t="s">
        <v>41</v>
      </c>
      <c r="B34" s="25">
        <v>6593.419</v>
      </c>
      <c r="C34" s="25">
        <v>4318.419</v>
      </c>
      <c r="D34" s="25">
        <f>1637.47+34.256</f>
        <v>1671.726</v>
      </c>
      <c r="E34" s="20">
        <f>SUM(D34)/B34*100</f>
        <v>25.354463291351575</v>
      </c>
      <c r="F34" s="20">
        <f t="shared" si="0"/>
        <v>38.71152845520548</v>
      </c>
    </row>
    <row r="35" spans="1:6" s="35" customFormat="1" ht="14.25">
      <c r="A35" s="34" t="s">
        <v>61</v>
      </c>
      <c r="B35" s="18">
        <f>B36+B41</f>
        <v>108464.878</v>
      </c>
      <c r="C35" s="18">
        <f>C36+C41</f>
        <v>76884.775</v>
      </c>
      <c r="D35" s="18">
        <f>D36+D41</f>
        <v>68711.888</v>
      </c>
      <c r="E35" s="19">
        <f>SUM(D35)/B35*100</f>
        <v>63.34943556567685</v>
      </c>
      <c r="F35" s="19">
        <f t="shared" si="0"/>
        <v>89.36995393431276</v>
      </c>
    </row>
    <row r="36" spans="1:6" s="37" customFormat="1" ht="15">
      <c r="A36" s="36" t="s">
        <v>43</v>
      </c>
      <c r="B36" s="25">
        <v>88524.04</v>
      </c>
      <c r="C36" s="25">
        <v>64621.507</v>
      </c>
      <c r="D36" s="25">
        <v>60895.902</v>
      </c>
      <c r="E36" s="20">
        <f>SUM(D36)/B36*100</f>
        <v>68.79024274084193</v>
      </c>
      <c r="F36" s="20">
        <f t="shared" si="0"/>
        <v>94.2347290043855</v>
      </c>
    </row>
    <row r="37" spans="1:6" s="37" customFormat="1" ht="15">
      <c r="A37" s="38" t="s">
        <v>35</v>
      </c>
      <c r="B37" s="11">
        <v>40713.289</v>
      </c>
      <c r="C37" s="11">
        <v>30109.354</v>
      </c>
      <c r="D37" s="11">
        <v>29153.757</v>
      </c>
      <c r="E37" s="20">
        <f>SUM(D37)/B37*100</f>
        <v>71.60747194853259</v>
      </c>
      <c r="F37" s="20">
        <f t="shared" si="0"/>
        <v>96.82624542525889</v>
      </c>
    </row>
    <row r="38" spans="1:6" s="37" customFormat="1" ht="15">
      <c r="A38" s="38" t="s">
        <v>36</v>
      </c>
      <c r="B38" s="11">
        <v>8986.923</v>
      </c>
      <c r="C38" s="11">
        <v>6648.083</v>
      </c>
      <c r="D38" s="11">
        <v>6504.526</v>
      </c>
      <c r="E38" s="20">
        <f>SUM(D38)/B38*100</f>
        <v>72.37767587415625</v>
      </c>
      <c r="F38" s="20">
        <f t="shared" si="0"/>
        <v>97.84062563599161</v>
      </c>
    </row>
    <row r="39" spans="1:6" s="37" customFormat="1" ht="30">
      <c r="A39" s="38" t="s">
        <v>39</v>
      </c>
      <c r="B39" s="11">
        <v>6464.382</v>
      </c>
      <c r="C39" s="11">
        <v>3519.926</v>
      </c>
      <c r="D39" s="11">
        <v>3207.123</v>
      </c>
      <c r="E39" s="20">
        <f>SUM(D39)/B39*100</f>
        <v>49.6122135108971</v>
      </c>
      <c r="F39" s="20">
        <f t="shared" si="0"/>
        <v>91.11336431504526</v>
      </c>
    </row>
    <row r="40" spans="1:6" s="37" customFormat="1" ht="15">
      <c r="A40" s="38" t="s">
        <v>40</v>
      </c>
      <c r="B40" s="11">
        <f>SUM(B36)-B37-B38-B39</f>
        <v>32359.445999999996</v>
      </c>
      <c r="C40" s="11">
        <f>SUM(C36)-C37-C38-C39</f>
        <v>24344.144</v>
      </c>
      <c r="D40" s="11">
        <f>SUM(D36)-D37-D38-D39</f>
        <v>22030.496</v>
      </c>
      <c r="E40" s="20">
        <f>SUM(D40)/B40*100</f>
        <v>68.08057220757118</v>
      </c>
      <c r="F40" s="20">
        <f t="shared" si="0"/>
        <v>90.4960798785942</v>
      </c>
    </row>
    <row r="41" spans="1:6" s="37" customFormat="1" ht="15">
      <c r="A41" s="36" t="s">
        <v>41</v>
      </c>
      <c r="B41" s="25">
        <v>19940.838</v>
      </c>
      <c r="C41" s="25">
        <v>12263.268</v>
      </c>
      <c r="D41" s="25">
        <v>7815.986</v>
      </c>
      <c r="E41" s="20">
        <f>SUM(D41)/B41*100</f>
        <v>39.19587531878048</v>
      </c>
      <c r="F41" s="20">
        <f t="shared" si="0"/>
        <v>63.73493590778575</v>
      </c>
    </row>
    <row r="42" spans="1:6" s="35" customFormat="1" ht="14.25">
      <c r="A42" s="34" t="s">
        <v>62</v>
      </c>
      <c r="B42" s="18">
        <f>B43+B48</f>
        <v>70189.194</v>
      </c>
      <c r="C42" s="18">
        <f>C43+C48</f>
        <v>50931.020000000004</v>
      </c>
      <c r="D42" s="18">
        <f>D43+D48</f>
        <v>41918.883</v>
      </c>
      <c r="E42" s="19">
        <f>SUM(D42)/B42*100</f>
        <v>59.722701759475974</v>
      </c>
      <c r="F42" s="19">
        <f t="shared" si="0"/>
        <v>82.30521006647815</v>
      </c>
    </row>
    <row r="43" spans="1:6" s="37" customFormat="1" ht="15">
      <c r="A43" s="36" t="s">
        <v>43</v>
      </c>
      <c r="B43" s="25">
        <v>53051.657</v>
      </c>
      <c r="C43" s="25">
        <v>39767.927</v>
      </c>
      <c r="D43" s="25">
        <v>36980.328</v>
      </c>
      <c r="E43" s="20">
        <f>SUM(D43)/B43*100</f>
        <v>69.7062638401662</v>
      </c>
      <c r="F43" s="20">
        <f t="shared" si="0"/>
        <v>92.99033364248531</v>
      </c>
    </row>
    <row r="44" spans="1:6" s="37" customFormat="1" ht="15">
      <c r="A44" s="38" t="s">
        <v>35</v>
      </c>
      <c r="B44" s="11">
        <v>24821.078</v>
      </c>
      <c r="C44" s="11">
        <v>18542.019</v>
      </c>
      <c r="D44" s="11">
        <v>18051.281</v>
      </c>
      <c r="E44" s="20">
        <f>SUM(D44)/B44*100</f>
        <v>72.72561248145628</v>
      </c>
      <c r="F44" s="20">
        <f t="shared" si="0"/>
        <v>97.35337343791957</v>
      </c>
    </row>
    <row r="45" spans="1:6" s="37" customFormat="1" ht="15">
      <c r="A45" s="38" t="s">
        <v>36</v>
      </c>
      <c r="B45" s="11">
        <v>5460.879</v>
      </c>
      <c r="C45" s="11">
        <v>4083.793</v>
      </c>
      <c r="D45" s="11">
        <v>3962.569</v>
      </c>
      <c r="E45" s="20">
        <f>SUM(D45)/B45*100</f>
        <v>72.5628419893574</v>
      </c>
      <c r="F45" s="20">
        <f t="shared" si="0"/>
        <v>97.03158313851853</v>
      </c>
    </row>
    <row r="46" spans="1:6" s="37" customFormat="1" ht="30">
      <c r="A46" s="38" t="s">
        <v>39</v>
      </c>
      <c r="B46" s="11">
        <v>4194.121</v>
      </c>
      <c r="C46" s="11">
        <v>2275.615</v>
      </c>
      <c r="D46" s="11">
        <v>2036.254</v>
      </c>
      <c r="E46" s="20">
        <f>SUM(D46)/B46*100</f>
        <v>48.55019681120311</v>
      </c>
      <c r="F46" s="20">
        <f t="shared" si="0"/>
        <v>89.48148083045683</v>
      </c>
    </row>
    <row r="47" spans="1:6" s="37" customFormat="1" ht="15">
      <c r="A47" s="38" t="s">
        <v>40</v>
      </c>
      <c r="B47" s="11">
        <f>SUM(B43)-B44-B45-B46</f>
        <v>18575.578999999998</v>
      </c>
      <c r="C47" s="11">
        <f>SUM(C43)-C44-C45-C46</f>
        <v>14866.500000000002</v>
      </c>
      <c r="D47" s="11">
        <f>SUM(D43)-D44-D45-D46</f>
        <v>12930.224000000002</v>
      </c>
      <c r="E47" s="20">
        <f>SUM(D47)/B47*100</f>
        <v>69.60872659743205</v>
      </c>
      <c r="F47" s="20">
        <f t="shared" si="0"/>
        <v>86.97557595937174</v>
      </c>
    </row>
    <row r="48" spans="1:6" s="37" customFormat="1" ht="15">
      <c r="A48" s="36" t="s">
        <v>41</v>
      </c>
      <c r="B48" s="25">
        <v>17137.537</v>
      </c>
      <c r="C48" s="25">
        <v>11163.093</v>
      </c>
      <c r="D48" s="25">
        <v>4938.555</v>
      </c>
      <c r="E48" s="20">
        <f>SUM(D48)/B48*100</f>
        <v>28.817180671878344</v>
      </c>
      <c r="F48" s="20">
        <f t="shared" si="0"/>
        <v>44.24002379985547</v>
      </c>
    </row>
    <row r="49" spans="1:6" s="37" customFormat="1" ht="14.25">
      <c r="A49" s="34" t="s">
        <v>45</v>
      </c>
      <c r="B49" s="18">
        <f>B50+B55</f>
        <v>96832.565</v>
      </c>
      <c r="C49" s="18">
        <f>C50+C55</f>
        <v>70541.38</v>
      </c>
      <c r="D49" s="18">
        <f>D50+D55</f>
        <v>61706.758</v>
      </c>
      <c r="E49" s="19">
        <f>SUM(D49)/B49*100</f>
        <v>63.72521269058606</v>
      </c>
      <c r="F49" s="19">
        <f t="shared" si="0"/>
        <v>87.47597225911939</v>
      </c>
    </row>
    <row r="50" spans="1:6" s="37" customFormat="1" ht="15">
      <c r="A50" s="36" t="s">
        <v>43</v>
      </c>
      <c r="B50" s="25">
        <v>86715.965</v>
      </c>
      <c r="C50" s="25">
        <v>62027.58</v>
      </c>
      <c r="D50" s="25">
        <v>58404.088</v>
      </c>
      <c r="E50" s="20">
        <f>SUM(D50)/B50*100</f>
        <v>67.35102123351795</v>
      </c>
      <c r="F50" s="20">
        <f t="shared" si="0"/>
        <v>94.15825669806883</v>
      </c>
    </row>
    <row r="51" spans="1:6" s="37" customFormat="1" ht="15">
      <c r="A51" s="38" t="s">
        <v>35</v>
      </c>
      <c r="B51" s="11">
        <v>53800.3</v>
      </c>
      <c r="C51" s="11">
        <v>38455.942</v>
      </c>
      <c r="D51" s="11">
        <v>37846.269</v>
      </c>
      <c r="E51" s="20">
        <f>SUM(D51)/B51*100</f>
        <v>70.34583264405589</v>
      </c>
      <c r="F51" s="20">
        <f t="shared" si="0"/>
        <v>98.4146195144563</v>
      </c>
    </row>
    <row r="52" spans="1:6" s="37" customFormat="1" ht="15">
      <c r="A52" s="38" t="s">
        <v>36</v>
      </c>
      <c r="B52" s="11">
        <v>11900.443</v>
      </c>
      <c r="C52" s="11">
        <v>8499.937</v>
      </c>
      <c r="D52" s="11">
        <v>8297.784</v>
      </c>
      <c r="E52" s="20">
        <f>SUM(D52)/B52*100</f>
        <v>69.72668160336552</v>
      </c>
      <c r="F52" s="20">
        <f t="shared" si="0"/>
        <v>97.62171178445205</v>
      </c>
    </row>
    <row r="53" spans="1:6" s="37" customFormat="1" ht="30">
      <c r="A53" s="38" t="s">
        <v>39</v>
      </c>
      <c r="B53" s="11">
        <v>4798.274</v>
      </c>
      <c r="C53" s="11">
        <v>2541.476</v>
      </c>
      <c r="D53" s="11">
        <v>2425.342</v>
      </c>
      <c r="E53" s="20">
        <f>SUM(D53)/B53*100</f>
        <v>50.54613388064124</v>
      </c>
      <c r="F53" s="20">
        <f t="shared" si="0"/>
        <v>95.43045065151117</v>
      </c>
    </row>
    <row r="54" spans="1:6" s="37" customFormat="1" ht="15">
      <c r="A54" s="38" t="s">
        <v>40</v>
      </c>
      <c r="B54" s="11">
        <f>SUM(B50)-B51-B52-B53</f>
        <v>16216.947999999993</v>
      </c>
      <c r="C54" s="11">
        <f>SUM(C50)-C51-C52-C53</f>
        <v>12530.224999999999</v>
      </c>
      <c r="D54" s="11">
        <f>SUM(D50)-D51-D52-D53</f>
        <v>9834.693000000003</v>
      </c>
      <c r="E54" s="20">
        <f>SUM(D54)/B54*100</f>
        <v>60.64453681420208</v>
      </c>
      <c r="F54" s="20">
        <f t="shared" si="0"/>
        <v>78.4877605948816</v>
      </c>
    </row>
    <row r="55" spans="1:6" s="37" customFormat="1" ht="15">
      <c r="A55" s="36" t="s">
        <v>41</v>
      </c>
      <c r="B55" s="25">
        <v>10116.6</v>
      </c>
      <c r="C55" s="25">
        <v>8513.8</v>
      </c>
      <c r="D55" s="25">
        <v>3302.67</v>
      </c>
      <c r="E55" s="20">
        <f>SUM(D55)/B55*100</f>
        <v>32.64604709091987</v>
      </c>
      <c r="F55" s="20">
        <f t="shared" si="0"/>
        <v>38.79196128638212</v>
      </c>
    </row>
    <row r="56" spans="1:6" s="37" customFormat="1" ht="28.5">
      <c r="A56" s="21" t="s">
        <v>46</v>
      </c>
      <c r="B56" s="22">
        <f>B57+B60</f>
        <v>423728.731</v>
      </c>
      <c r="C56" s="22">
        <f>C57+C60</f>
        <v>262089.323</v>
      </c>
      <c r="D56" s="69">
        <f>D57+D60</f>
        <v>167345.99099999998</v>
      </c>
      <c r="E56" s="19">
        <f>SUM(D56)/B56*100</f>
        <v>39.493661570945015</v>
      </c>
      <c r="F56" s="19">
        <f t="shared" si="0"/>
        <v>63.85074717446616</v>
      </c>
    </row>
    <row r="57" spans="1:6" s="37" customFormat="1" ht="15">
      <c r="A57" s="36" t="s">
        <v>43</v>
      </c>
      <c r="B57" s="25">
        <v>203593.399</v>
      </c>
      <c r="C57" s="25">
        <v>154125.999</v>
      </c>
      <c r="D57" s="25">
        <v>111453.632</v>
      </c>
      <c r="E57" s="20">
        <f>SUM(D57)/B57*100</f>
        <v>54.743244401553504</v>
      </c>
      <c r="F57" s="20">
        <f t="shared" si="0"/>
        <v>72.31332333489043</v>
      </c>
    </row>
    <row r="58" spans="1:6" s="37" customFormat="1" ht="30">
      <c r="A58" s="38" t="s">
        <v>39</v>
      </c>
      <c r="B58" s="11">
        <v>22333.7</v>
      </c>
      <c r="C58" s="11">
        <v>16637.072</v>
      </c>
      <c r="D58" s="11">
        <v>14852.1</v>
      </c>
      <c r="E58" s="20">
        <f>SUM(D58)/B58*100</f>
        <v>66.50084849353219</v>
      </c>
      <c r="F58" s="20">
        <f t="shared" si="0"/>
        <v>89.27111693692255</v>
      </c>
    </row>
    <row r="59" spans="1:6" s="37" customFormat="1" ht="15">
      <c r="A59" s="38" t="s">
        <v>40</v>
      </c>
      <c r="B59" s="11">
        <f>SUM(B57)-B58</f>
        <v>181259.699</v>
      </c>
      <c r="C59" s="11">
        <f>SUM(C57)-C58</f>
        <v>137488.92700000003</v>
      </c>
      <c r="D59" s="11">
        <f>SUM(D57)-D58</f>
        <v>96601.53199999999</v>
      </c>
      <c r="E59" s="20">
        <f>SUM(D59)/B59*100</f>
        <v>53.294545082522724</v>
      </c>
      <c r="F59" s="20">
        <f t="shared" si="0"/>
        <v>70.26131784416353</v>
      </c>
    </row>
    <row r="60" spans="1:6" s="37" customFormat="1" ht="15">
      <c r="A60" s="36" t="s">
        <v>41</v>
      </c>
      <c r="B60" s="25">
        <v>220135.332</v>
      </c>
      <c r="C60" s="25">
        <v>107963.324</v>
      </c>
      <c r="D60" s="25">
        <f>53539.859+2352.5</f>
        <v>55892.359</v>
      </c>
      <c r="E60" s="20">
        <f>SUM(D60)/B60*100</f>
        <v>25.389999184683354</v>
      </c>
      <c r="F60" s="20">
        <f t="shared" si="0"/>
        <v>51.769764887935466</v>
      </c>
    </row>
    <row r="61" spans="1:6" s="37" customFormat="1" ht="15">
      <c r="A61" s="21" t="s">
        <v>47</v>
      </c>
      <c r="B61" s="22">
        <f>SUM(B62)</f>
        <v>117394.835</v>
      </c>
      <c r="C61" s="22">
        <f>SUM(C62)</f>
        <v>74429.633</v>
      </c>
      <c r="D61" s="22">
        <f>SUM(D62)</f>
        <v>31575.356</v>
      </c>
      <c r="E61" s="20">
        <f>SUM(D61)/B61*100</f>
        <v>26.89671653782724</v>
      </c>
      <c r="F61" s="20">
        <f t="shared" si="0"/>
        <v>42.42309780030757</v>
      </c>
    </row>
    <row r="62" spans="1:6" s="37" customFormat="1" ht="15">
      <c r="A62" s="36" t="s">
        <v>41</v>
      </c>
      <c r="B62" s="25">
        <v>117394.835</v>
      </c>
      <c r="C62" s="25">
        <v>74429.633</v>
      </c>
      <c r="D62" s="25">
        <v>31575.356</v>
      </c>
      <c r="E62" s="20">
        <f>SUM(D62)/B62*100</f>
        <v>26.89671653782724</v>
      </c>
      <c r="F62" s="20">
        <f t="shared" si="0"/>
        <v>42.42309780030757</v>
      </c>
    </row>
    <row r="63" spans="1:6" s="37" customFormat="1" ht="15">
      <c r="A63" s="40" t="s">
        <v>48</v>
      </c>
      <c r="B63" s="22">
        <f>SUM(B64:B65)</f>
        <v>302570.857</v>
      </c>
      <c r="C63" s="22">
        <f>SUM(C64:C65)</f>
        <v>178953.564</v>
      </c>
      <c r="D63" s="22">
        <f>SUM(D64:D65)</f>
        <v>141848.85</v>
      </c>
      <c r="E63" s="19">
        <f>SUM(D63)/B63*100</f>
        <v>46.88120045877386</v>
      </c>
      <c r="F63" s="19">
        <f t="shared" si="0"/>
        <v>79.26573063389785</v>
      </c>
    </row>
    <row r="64" spans="1:6" s="37" customFormat="1" ht="15">
      <c r="A64" s="36" t="s">
        <v>40</v>
      </c>
      <c r="B64" s="25">
        <v>87596.037</v>
      </c>
      <c r="C64" s="25">
        <v>65384.351</v>
      </c>
      <c r="D64" s="25">
        <v>63546.463</v>
      </c>
      <c r="E64" s="20">
        <f>SUM(D64)/B64*100</f>
        <v>72.5449063409113</v>
      </c>
      <c r="F64" s="20">
        <f t="shared" si="0"/>
        <v>97.18910110463588</v>
      </c>
    </row>
    <row r="65" spans="1:6" s="37" customFormat="1" ht="15">
      <c r="A65" s="36" t="s">
        <v>41</v>
      </c>
      <c r="B65" s="25">
        <v>214974.82</v>
      </c>
      <c r="C65" s="25">
        <v>113569.213</v>
      </c>
      <c r="D65" s="25">
        <v>78302.387</v>
      </c>
      <c r="E65" s="20">
        <f>SUM(D65)/B65*100</f>
        <v>36.423980724812324</v>
      </c>
      <c r="F65" s="20">
        <f t="shared" si="0"/>
        <v>68.9468430145765</v>
      </c>
    </row>
    <row r="66" spans="1:6" s="37" customFormat="1" ht="57">
      <c r="A66" s="41" t="s">
        <v>49</v>
      </c>
      <c r="B66" s="22">
        <f>SUM(B67:B67)</f>
        <v>14700</v>
      </c>
      <c r="C66" s="22">
        <f>SUM(C67:C67)</f>
        <v>10900</v>
      </c>
      <c r="D66" s="22">
        <f>SUM(D67:D67)</f>
        <v>5986.117</v>
      </c>
      <c r="E66" s="19">
        <f>SUM(D66)/B66*100</f>
        <v>40.7218843537415</v>
      </c>
      <c r="F66" s="19">
        <f t="shared" si="0"/>
        <v>54.91850458715597</v>
      </c>
    </row>
    <row r="67" spans="1:6" s="37" customFormat="1" ht="15">
      <c r="A67" s="36" t="s">
        <v>41</v>
      </c>
      <c r="B67" s="25">
        <v>14700</v>
      </c>
      <c r="C67" s="25">
        <v>10900</v>
      </c>
      <c r="D67" s="25">
        <v>5986.117</v>
      </c>
      <c r="E67" s="20">
        <f>SUM(D67)/B67*100</f>
        <v>40.7218843537415</v>
      </c>
      <c r="F67" s="20">
        <f t="shared" si="0"/>
        <v>54.91850458715597</v>
      </c>
    </row>
    <row r="68" spans="1:6" s="37" customFormat="1" ht="39.75" customHeight="1">
      <c r="A68" s="40" t="s">
        <v>50</v>
      </c>
      <c r="B68" s="18">
        <f>SUM(B69)+B72</f>
        <v>8956</v>
      </c>
      <c r="C68" s="18">
        <f>SUM(C69)+C72</f>
        <v>7090.143</v>
      </c>
      <c r="D68" s="18">
        <f>SUM(D69)+D72</f>
        <v>5150.002</v>
      </c>
      <c r="E68" s="19">
        <f>SUM(D68)/B68*100</f>
        <v>57.503372041089776</v>
      </c>
      <c r="F68" s="19">
        <f t="shared" si="0"/>
        <v>72.63608082375772</v>
      </c>
    </row>
    <row r="69" spans="1:6" s="37" customFormat="1" ht="15">
      <c r="A69" s="36" t="s">
        <v>43</v>
      </c>
      <c r="B69" s="25">
        <v>8156</v>
      </c>
      <c r="C69" s="25">
        <v>6290.143</v>
      </c>
      <c r="D69" s="25">
        <v>5150.002</v>
      </c>
      <c r="E69" s="20">
        <f>SUM(D69)/B69*100</f>
        <v>63.143722412947525</v>
      </c>
      <c r="F69" s="20">
        <f>SUM(D69)/C69*100</f>
        <v>81.87416406908396</v>
      </c>
    </row>
    <row r="70" spans="1:6" s="37" customFormat="1" ht="30">
      <c r="A70" s="38" t="s">
        <v>39</v>
      </c>
      <c r="B70" s="11">
        <v>14.956</v>
      </c>
      <c r="C70" s="11">
        <v>12.1</v>
      </c>
      <c r="D70" s="11">
        <v>1.461</v>
      </c>
      <c r="E70" s="20">
        <f>SUM(D70)/B70*100</f>
        <v>9.768654720513508</v>
      </c>
      <c r="F70" s="20">
        <f>SUM(D70)/C70*100</f>
        <v>12.074380165289258</v>
      </c>
    </row>
    <row r="71" spans="1:6" s="37" customFormat="1" ht="15">
      <c r="A71" s="38" t="s">
        <v>40</v>
      </c>
      <c r="B71" s="11">
        <f>SUM(B69)-B70</f>
        <v>8141.044</v>
      </c>
      <c r="C71" s="11">
        <f>SUM(C69)-C70</f>
        <v>6278.043</v>
      </c>
      <c r="D71" s="11">
        <f>SUM(D69)-D70</f>
        <v>5148.541</v>
      </c>
      <c r="E71" s="19">
        <f>SUM(D71)/B71*100</f>
        <v>63.241778327202255</v>
      </c>
      <c r="F71" s="19">
        <f>SUM(D71)/C71*100</f>
        <v>82.00869283628674</v>
      </c>
    </row>
    <row r="72" spans="1:6" s="37" customFormat="1" ht="15">
      <c r="A72" s="36" t="s">
        <v>41</v>
      </c>
      <c r="B72" s="25">
        <v>800</v>
      </c>
      <c r="C72" s="25">
        <v>800</v>
      </c>
      <c r="D72" s="25"/>
      <c r="E72" s="20"/>
      <c r="F72" s="20"/>
    </row>
    <row r="73" spans="1:6" s="37" customFormat="1" ht="15">
      <c r="A73" s="40" t="s">
        <v>51</v>
      </c>
      <c r="B73" s="18">
        <v>2500</v>
      </c>
      <c r="C73" s="18">
        <v>730</v>
      </c>
      <c r="D73" s="18"/>
      <c r="E73" s="20">
        <f>SUM(D73)/B73*100</f>
        <v>0</v>
      </c>
      <c r="F73" s="20">
        <f>SUM(D73)/C73*100</f>
        <v>0</v>
      </c>
    </row>
    <row r="74" spans="1:6" s="37" customFormat="1" ht="14.25">
      <c r="A74" s="40" t="s">
        <v>52</v>
      </c>
      <c r="B74" s="18">
        <v>37806.6</v>
      </c>
      <c r="C74" s="18">
        <v>28355.1</v>
      </c>
      <c r="D74" s="18">
        <v>28355.1</v>
      </c>
      <c r="E74" s="19">
        <f>SUM(D74)/B74*100</f>
        <v>75.00039675612194</v>
      </c>
      <c r="F74" s="19">
        <f>SUM(D74)/C74*100</f>
        <v>100</v>
      </c>
    </row>
    <row r="75" spans="1:6" s="35" customFormat="1" ht="15">
      <c r="A75" s="34" t="s">
        <v>53</v>
      </c>
      <c r="B75" s="18">
        <f>SUM(B76)+B80</f>
        <v>14310.3789</v>
      </c>
      <c r="C75" s="18">
        <f>SUM(C76)+C80</f>
        <v>9623.453</v>
      </c>
      <c r="D75" s="18">
        <f>SUM(D76)+D80</f>
        <v>3063.89032</v>
      </c>
      <c r="E75" s="20">
        <f>SUM(D75)/B75*100</f>
        <v>21.410266921723505</v>
      </c>
      <c r="F75" s="20">
        <f>SUM(D75)/C75*100</f>
        <v>31.83774389504474</v>
      </c>
    </row>
    <row r="76" spans="1:6" s="35" customFormat="1" ht="15">
      <c r="A76" s="36" t="s">
        <v>43</v>
      </c>
      <c r="B76" s="25">
        <f>6184.836-651.611+2609.342+199.811-199.81</f>
        <v>8142.568</v>
      </c>
      <c r="C76" s="25">
        <f>5165.927+148.825-147.267</f>
        <v>5167.485</v>
      </c>
      <c r="D76" s="25">
        <f>2334.20732+9.683</f>
        <v>2343.89032</v>
      </c>
      <c r="E76" s="19">
        <f>SUM(D76)/B76*100</f>
        <v>28.785640107641715</v>
      </c>
      <c r="F76" s="19">
        <f>SUM(D76)/C76*100</f>
        <v>45.35843490595522</v>
      </c>
    </row>
    <row r="77" spans="1:6" s="37" customFormat="1" ht="15">
      <c r="A77" s="38" t="s">
        <v>35</v>
      </c>
      <c r="B77" s="11"/>
      <c r="C77" s="11"/>
      <c r="D77" s="11"/>
      <c r="E77" s="19"/>
      <c r="F77" s="19"/>
    </row>
    <row r="78" spans="1:6" s="37" customFormat="1" ht="15">
      <c r="A78" s="38" t="s">
        <v>36</v>
      </c>
      <c r="B78" s="11"/>
      <c r="C78" s="11"/>
      <c r="D78" s="11"/>
      <c r="E78" s="19"/>
      <c r="F78" s="19"/>
    </row>
    <row r="79" spans="1:6" s="37" customFormat="1" ht="15">
      <c r="A79" s="38" t="s">
        <v>40</v>
      </c>
      <c r="B79" s="11">
        <f>SUM(B76)-B77-B78</f>
        <v>8142.568</v>
      </c>
      <c r="C79" s="11">
        <f>SUM(C76)-C77-C78</f>
        <v>5167.485</v>
      </c>
      <c r="D79" s="11">
        <f>SUM(D76)-D77-D78</f>
        <v>2343.89032</v>
      </c>
      <c r="E79" s="20">
        <f>SUM(D79)/B79*100</f>
        <v>28.785640107641715</v>
      </c>
      <c r="F79" s="20">
        <f aca="true" t="shared" si="1" ref="F79:F90">SUM(D79)/C79*100</f>
        <v>45.35843490595522</v>
      </c>
    </row>
    <row r="80" spans="1:6" s="37" customFormat="1" ht="15">
      <c r="A80" s="36" t="s">
        <v>41</v>
      </c>
      <c r="B80" s="25">
        <f>3804.7919+10+2353.019</f>
        <v>6167.8109</v>
      </c>
      <c r="C80" s="25">
        <v>4455.968</v>
      </c>
      <c r="D80" s="25">
        <v>720</v>
      </c>
      <c r="E80" s="20">
        <f>SUM(D80)/B80*100</f>
        <v>11.673509640186925</v>
      </c>
      <c r="F80" s="20">
        <f t="shared" si="1"/>
        <v>16.158105264669764</v>
      </c>
    </row>
    <row r="81" spans="1:6" s="37" customFormat="1" ht="40.5">
      <c r="A81" s="42" t="s">
        <v>54</v>
      </c>
      <c r="B81" s="70">
        <v>23493.296</v>
      </c>
      <c r="C81" s="70">
        <v>17765</v>
      </c>
      <c r="D81" s="18">
        <v>8000</v>
      </c>
      <c r="E81" s="19">
        <f>SUM(D81)/B81*100</f>
        <v>34.052267506440984</v>
      </c>
      <c r="F81" s="19">
        <f t="shared" si="1"/>
        <v>45.032367013791166</v>
      </c>
    </row>
    <row r="82" spans="1:11" s="46" customFormat="1" ht="15.75">
      <c r="A82" s="43" t="s">
        <v>55</v>
      </c>
      <c r="B82" s="71">
        <f>B5+B14+B23+B35+B42+B49+B56+B61+B63+B66+B68+B73+B74+B75+B81</f>
        <v>3136725.8679</v>
      </c>
      <c r="C82" s="71">
        <f>C5+C14+C23+C35+C42+C49+C56+C61+C63+C66+C68+C73+C74+C75+C81</f>
        <v>2249354.552</v>
      </c>
      <c r="D82" s="28">
        <f>D5+D14+D23+D35+D42+D49+D56+D61+D63+D66+D68+D73+D74+D75+D81</f>
        <v>1915115.1548100002</v>
      </c>
      <c r="E82" s="72">
        <f>SUM(D82)/B82*100</f>
        <v>61.05459117127589</v>
      </c>
      <c r="F82" s="72">
        <f t="shared" si="1"/>
        <v>85.14065304232217</v>
      </c>
      <c r="G82" s="44"/>
      <c r="H82" s="44"/>
      <c r="I82" s="45"/>
      <c r="J82" s="45"/>
      <c r="K82" s="45"/>
    </row>
    <row r="83" spans="1:11" s="46" customFormat="1" ht="15.75">
      <c r="A83" s="34" t="s">
        <v>43</v>
      </c>
      <c r="B83" s="28">
        <f>B6+B15+B24+B36+B43+B50+B57+B64+B69+B76+B74</f>
        <v>2391664.683</v>
      </c>
      <c r="C83" s="28">
        <f>C6+C15+C24+C36+C43+C50+C57+C64+C69+C76+C74</f>
        <v>1812175.608</v>
      </c>
      <c r="D83" s="28">
        <f>D6+D15+D24+D36+D43+D50+D57+D64+D69+D76+D74</f>
        <v>1680995.26132</v>
      </c>
      <c r="E83" s="72">
        <f>SUM(D83)/B83*100</f>
        <v>70.28557444814683</v>
      </c>
      <c r="F83" s="72">
        <f t="shared" si="1"/>
        <v>92.76116806225106</v>
      </c>
      <c r="G83" s="44"/>
      <c r="H83" s="44"/>
      <c r="I83" s="45"/>
      <c r="J83" s="45"/>
      <c r="K83" s="45"/>
    </row>
    <row r="84" spans="1:6" s="48" customFormat="1" ht="15">
      <c r="A84" s="47" t="s">
        <v>35</v>
      </c>
      <c r="B84" s="22">
        <f aca="true" t="shared" si="2" ref="B84:D85">B7+B16+B25+B37+B44+B51+B77</f>
        <v>775008.512</v>
      </c>
      <c r="C84" s="22">
        <f t="shared" si="2"/>
        <v>571883.984</v>
      </c>
      <c r="D84" s="22">
        <f t="shared" si="2"/>
        <v>559347.531</v>
      </c>
      <c r="E84" s="19">
        <f>SUM(D84)/B84*100</f>
        <v>72.17308227448216</v>
      </c>
      <c r="F84" s="19">
        <f t="shared" si="1"/>
        <v>97.80786779298927</v>
      </c>
    </row>
    <row r="85" spans="1:6" ht="15">
      <c r="A85" s="47" t="s">
        <v>36</v>
      </c>
      <c r="B85" s="22">
        <f t="shared" si="2"/>
        <v>170409.172</v>
      </c>
      <c r="C85" s="22">
        <f t="shared" si="2"/>
        <v>125975.02600000001</v>
      </c>
      <c r="D85" s="22">
        <f t="shared" si="2"/>
        <v>123267.002</v>
      </c>
      <c r="E85" s="19">
        <f>SUM(D85)/B85*100</f>
        <v>72.33589633309174</v>
      </c>
      <c r="F85" s="19">
        <f t="shared" si="1"/>
        <v>97.85034852860439</v>
      </c>
    </row>
    <row r="86" spans="1:6" ht="15">
      <c r="A86" s="47" t="s">
        <v>56</v>
      </c>
      <c r="B86" s="22">
        <f>B70+B11+B20+B29+B39+B46+B53+B58</f>
        <v>171179.95900000006</v>
      </c>
      <c r="C86" s="22">
        <f>C70+C11+C20+C29+C39+C46+C53+C58</f>
        <v>119135.32800000001</v>
      </c>
      <c r="D86" s="22">
        <f>D70+D11+D20+D29+D39+D46+D53+D58</f>
        <v>87489.57900000001</v>
      </c>
      <c r="E86" s="19">
        <f>SUM(D86)/B86*100</f>
        <v>51.10970905186394</v>
      </c>
      <c r="F86" s="19">
        <f t="shared" si="1"/>
        <v>73.43714116437403</v>
      </c>
    </row>
    <row r="87" spans="1:6" ht="15">
      <c r="A87" s="47" t="s">
        <v>40</v>
      </c>
      <c r="B87" s="22">
        <f>B83-B84-B85-B86</f>
        <v>1275067.04</v>
      </c>
      <c r="C87" s="22">
        <f>C83-C84-C85-C86</f>
        <v>995181.2699999998</v>
      </c>
      <c r="D87" s="22">
        <f>D83-D84-D85-D86</f>
        <v>910891.1493200001</v>
      </c>
      <c r="E87" s="19">
        <f>SUM(D87)/B87*100</f>
        <v>71.43868680975395</v>
      </c>
      <c r="F87" s="19">
        <f t="shared" si="1"/>
        <v>91.53017412797573</v>
      </c>
    </row>
    <row r="88" spans="1:6" ht="15">
      <c r="A88" s="34" t="s">
        <v>41</v>
      </c>
      <c r="B88" s="18">
        <f>B13+B22+B41+B34+B55+B60+B62+B65+B67+B72+B80+B48</f>
        <v>719067.8889</v>
      </c>
      <c r="C88" s="18">
        <f>C13+C22+C41+C34+C55+C60+C62+C65+C67+C72+C80+C48</f>
        <v>418683.94399999996</v>
      </c>
      <c r="D88" s="18">
        <f>D13+D22+D41+D34+D55+D60+D62+D65+D67+D72+D80+D48</f>
        <v>226119.89348999996</v>
      </c>
      <c r="E88" s="19">
        <f>SUM(D88)/B88*100</f>
        <v>31.446251039788294</v>
      </c>
      <c r="F88" s="19">
        <f t="shared" si="1"/>
        <v>54.00729995272997</v>
      </c>
    </row>
    <row r="89" spans="1:6" ht="15">
      <c r="A89" s="34" t="s">
        <v>57</v>
      </c>
      <c r="B89" s="18">
        <f>SUM(B81)</f>
        <v>23493.296</v>
      </c>
      <c r="C89" s="18">
        <f>SUM(C81)</f>
        <v>17765</v>
      </c>
      <c r="D89" s="18">
        <f>SUM(D81)</f>
        <v>8000</v>
      </c>
      <c r="E89" s="19">
        <f>SUM(D89)/B89*100</f>
        <v>34.052267506440984</v>
      </c>
      <c r="F89" s="19">
        <f t="shared" si="1"/>
        <v>45.032367013791166</v>
      </c>
    </row>
    <row r="90" spans="1:6" ht="28.5">
      <c r="A90" s="34" t="s">
        <v>58</v>
      </c>
      <c r="B90" s="18">
        <f>SUM(B73)</f>
        <v>2500</v>
      </c>
      <c r="C90" s="18">
        <f>SUM(C73)</f>
        <v>730</v>
      </c>
      <c r="D90" s="18"/>
      <c r="E90" s="19">
        <f>SUM(D90)/B90*100</f>
        <v>0</v>
      </c>
      <c r="F90" s="19">
        <f t="shared" si="1"/>
        <v>0</v>
      </c>
    </row>
    <row r="93" spans="2:3" ht="15">
      <c r="B93" s="50"/>
      <c r="C93" s="50"/>
    </row>
    <row r="94" spans="2:3" ht="15">
      <c r="B94" s="50"/>
      <c r="C94" s="50"/>
    </row>
    <row r="95" spans="2:3" ht="15">
      <c r="B95" s="50"/>
      <c r="C95" s="50"/>
    </row>
  </sheetData>
  <sheetProtection/>
  <mergeCells count="7">
    <mergeCell ref="E3:E4"/>
    <mergeCell ref="F3:F4"/>
    <mergeCell ref="A1:F1"/>
    <mergeCell ref="A3:A4"/>
    <mergeCell ref="B3:B4"/>
    <mergeCell ref="C3:C4"/>
    <mergeCell ref="D3:D4"/>
  </mergeCells>
  <printOptions/>
  <pageMargins left="0.2362204724409449" right="0.1968503937007874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2016-10-06T10:02:26Z</cp:lastPrinted>
  <dcterms:created xsi:type="dcterms:W3CDTF">2015-04-07T07:35:57Z</dcterms:created>
  <dcterms:modified xsi:type="dcterms:W3CDTF">2016-10-06T10:02:28Z</dcterms:modified>
  <cp:category/>
  <cp:version/>
  <cp:contentType/>
  <cp:contentStatus/>
</cp:coreProperties>
</file>