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468FDD_7676_4795_A2D9_8E5434E4AB31_.wvu.FilterData" localSheetId="0" hidden="1">'укр'!$A$5:$L$99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D5D15BE_E2B4_44B5_A5D0_05A08270DBA1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AEC69989_00B3_4B51_A235_9E8FB70E6A77_.wvu.FilterData" localSheetId="1" hidden="1">'рус'!$A$3:$K$90</definedName>
    <definedName name="Z_AEC69989_00B3_4B51_A235_9E8FB70E6A77_.wvu.FilterData" localSheetId="0" hidden="1">'укр'!$A$5:$L$99</definedName>
    <definedName name="Z_B005A4D0_4D83_4519_8DC2_94F47F9339DB_.wvu.FilterData" localSheetId="0" hidden="1">'укр'!$A$5:$L$99</definedName>
    <definedName name="Z_B5DCA8C4_90CB_47E9_ACBC_F1CF8FAB4C6F_.wvu.FilterData" localSheetId="1" hidden="1">'рус'!$A$3:$K$90</definedName>
    <definedName name="Z_B5DCA8C4_90CB_47E9_ACBC_F1CF8FAB4C6F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 refMode="R1C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<sst xmlns="http://schemas.openxmlformats.org/spreadsheetml/2006/main" count="184" uniqueCount="75">
  <si>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</si>
  <si>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</si>
  <si>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</si>
  <si>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</si>
  <si>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</si>
  <si>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</si>
  <si>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</si>
  <si>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</si>
  <si>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</si>
  <si>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</si>
  <si>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</si>
  <si>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</si>
  <si>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</si>
  <si>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</si>
  <si>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</si>
  <si>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</si>
  <si>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</si>
  <si>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</si>
  <si>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</si>
  <si>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</si>
  <si>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</si>
  <si>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</si>
  <si>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</si>
  <si>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</si>
  <si>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</si>
  <si>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</si>
  <si>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</si>
  <si>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</si>
  <si>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</si>
  <si>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</si>
  <si>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</si>
  <si>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</si>
  <si>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</si>
  <si>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</si>
  <si>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</si>
  <si>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</si>
  <si>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</si>
  <si>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</si>
  <si>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</si>
  <si>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</si>
  <si>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</si>
  <si>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</si>
  <si>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</si>
  <si>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</si>
  <si>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</si>
  <si>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</si>
  <si>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</si>
  <si>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</si>
  <si>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</si>
  <si>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</si>
  <si>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</si>
  <si>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</si>
  <si>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</si>
  <si>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</si>
  <si>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</si>
  <si>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</si>
  <si>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</si>
  <si>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</si>
  <si>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</si>
  <si>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</si>
  <si>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</si>
  <si>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</si>
  <si>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</si>
  <si>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</si>
  <si>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</si>
  <si>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</si>
  <si>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</si>
  <si>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</si>
  <si>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</si>
  <si>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січень-грудень, з урахуванням змін тис. грн.</t>
  </si>
  <si>
    <t xml:space="preserve">План на январь-декабрь с учетом изменений, тыс. грн. </t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</si>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</sst>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7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71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69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789670.5120000001</v>
      </c>
      <c r="C5" s="18">
        <f>C6+C13</f>
        <v>789670.5120000001</v>
      </c>
      <c r="D5" s="18">
        <f>D6+D13</f>
        <v>778226.6919999999</v>
      </c>
      <c r="E5" s="19">
        <f aca="true" t="shared" si="0" ref="E5:E36">SUM(D5)/B5*100</f>
        <v>98.55081077156896</v>
      </c>
      <c r="F5" s="19">
        <f aca="true" t="shared" si="1" ref="F5:F36">SUM(D5)/C5*100</f>
        <v>98.55081077156896</v>
      </c>
    </row>
    <row r="6" spans="1:6" s="14" customFormat="1" ht="16.5" customHeight="1">
      <c r="A6" s="30" t="s">
        <v>32</v>
      </c>
      <c r="B6" s="25">
        <v>718773.143</v>
      </c>
      <c r="C6" s="25">
        <v>718773.143</v>
      </c>
      <c r="D6" s="68">
        <v>712940.472</v>
      </c>
      <c r="E6" s="20">
        <f t="shared" si="0"/>
        <v>99.18852407650405</v>
      </c>
      <c r="F6" s="20">
        <f t="shared" si="1"/>
        <v>99.18852407650405</v>
      </c>
    </row>
    <row r="7" spans="1:6" s="3" customFormat="1" ht="14.25" customHeight="1">
      <c r="A7" s="12" t="s">
        <v>1</v>
      </c>
      <c r="B7" s="11">
        <v>418484.703</v>
      </c>
      <c r="C7" s="11">
        <v>418484.703</v>
      </c>
      <c r="D7" s="11">
        <v>418403.76</v>
      </c>
      <c r="E7" s="20">
        <f t="shared" si="0"/>
        <v>99.9806580743765</v>
      </c>
      <c r="F7" s="20">
        <f t="shared" si="1"/>
        <v>99.9806580743765</v>
      </c>
    </row>
    <row r="8" spans="1:6" s="3" customFormat="1" ht="15">
      <c r="A8" s="12" t="s">
        <v>27</v>
      </c>
      <c r="B8" s="11">
        <v>93144.494</v>
      </c>
      <c r="C8" s="11">
        <v>93144.494</v>
      </c>
      <c r="D8" s="11">
        <v>92853.267</v>
      </c>
      <c r="E8" s="20">
        <f t="shared" si="0"/>
        <v>99.68733847005493</v>
      </c>
      <c r="F8" s="20">
        <f t="shared" si="1"/>
        <v>99.68733847005493</v>
      </c>
    </row>
    <row r="9" spans="1:6" s="3" customFormat="1" ht="15">
      <c r="A9" s="12" t="s">
        <v>4</v>
      </c>
      <c r="B9" s="11">
        <v>173.484</v>
      </c>
      <c r="C9" s="11">
        <v>173.484</v>
      </c>
      <c r="D9" s="11">
        <v>173.19</v>
      </c>
      <c r="E9" s="20">
        <f t="shared" si="0"/>
        <v>99.83053192225219</v>
      </c>
      <c r="F9" s="20">
        <f t="shared" si="1"/>
        <v>99.83053192225219</v>
      </c>
    </row>
    <row r="10" spans="1:6" s="3" customFormat="1" ht="15">
      <c r="A10" s="12" t="s">
        <v>5</v>
      </c>
      <c r="B10" s="11">
        <v>45688.889</v>
      </c>
      <c r="C10" s="11">
        <v>45688.889</v>
      </c>
      <c r="D10" s="11">
        <v>43880.816</v>
      </c>
      <c r="E10" s="20">
        <f t="shared" si="0"/>
        <v>96.04264178977957</v>
      </c>
      <c r="F10" s="20">
        <f t="shared" si="1"/>
        <v>96.04264178977957</v>
      </c>
    </row>
    <row r="11" spans="1:6" s="3" customFormat="1" ht="15">
      <c r="A11" s="12" t="s">
        <v>29</v>
      </c>
      <c r="B11" s="11">
        <v>81254.607</v>
      </c>
      <c r="C11" s="11">
        <v>81254.607</v>
      </c>
      <c r="D11" s="11">
        <v>79229.854</v>
      </c>
      <c r="E11" s="20">
        <f t="shared" si="0"/>
        <v>97.50813760012403</v>
      </c>
      <c r="F11" s="20">
        <f t="shared" si="1"/>
        <v>97.50813760012403</v>
      </c>
    </row>
    <row r="12" spans="1:6" s="3" customFormat="1" ht="15">
      <c r="A12" s="12" t="s">
        <v>13</v>
      </c>
      <c r="B12" s="11">
        <f>SUM(B6)-B7-B8-B9-B10-B11</f>
        <v>80026.96600000006</v>
      </c>
      <c r="C12" s="11">
        <f>SUM(C6)-C7-C8-C9-C10-C11</f>
        <v>80026.96600000006</v>
      </c>
      <c r="D12" s="11">
        <f>SUM(D6)-D7-D8-D9-D10-D11</f>
        <v>78399.58499999995</v>
      </c>
      <c r="E12" s="20">
        <f t="shared" si="0"/>
        <v>97.96645920576307</v>
      </c>
      <c r="F12" s="20">
        <f t="shared" si="1"/>
        <v>97.96645920576307</v>
      </c>
    </row>
    <row r="13" spans="1:6" s="3" customFormat="1" ht="15">
      <c r="A13" s="30" t="s">
        <v>14</v>
      </c>
      <c r="B13" s="25">
        <v>70897.369</v>
      </c>
      <c r="C13" s="25">
        <v>70897.369</v>
      </c>
      <c r="D13" s="25">
        <v>65286.22</v>
      </c>
      <c r="E13" s="20">
        <f t="shared" si="0"/>
        <v>92.08553282139425</v>
      </c>
      <c r="F13" s="20">
        <f t="shared" si="1"/>
        <v>92.08553282139425</v>
      </c>
    </row>
    <row r="14" spans="1:6" s="2" customFormat="1" ht="14.25">
      <c r="A14" s="17" t="s">
        <v>6</v>
      </c>
      <c r="B14" s="18">
        <f>B15+B22</f>
        <v>415213.32300000003</v>
      </c>
      <c r="C14" s="18">
        <f>C15+C22</f>
        <v>415213.32300000003</v>
      </c>
      <c r="D14" s="18">
        <f>D15+D22</f>
        <v>412660.55100000004</v>
      </c>
      <c r="E14" s="19">
        <f t="shared" si="0"/>
        <v>99.38519024833893</v>
      </c>
      <c r="F14" s="19">
        <f t="shared" si="1"/>
        <v>99.38519024833893</v>
      </c>
    </row>
    <row r="15" spans="1:6" s="14" customFormat="1" ht="15">
      <c r="A15" s="30" t="s">
        <v>31</v>
      </c>
      <c r="B15" s="25">
        <f>25271+362087.753</f>
        <v>387358.753</v>
      </c>
      <c r="C15" s="25">
        <f>362087.753+25271</f>
        <v>387358.753</v>
      </c>
      <c r="D15" s="25">
        <f>359599.808+25270.656</f>
        <v>384870.46400000004</v>
      </c>
      <c r="E15" s="20">
        <f t="shared" si="0"/>
        <v>99.35762675278956</v>
      </c>
      <c r="F15" s="20">
        <f t="shared" si="1"/>
        <v>99.35762675278956</v>
      </c>
    </row>
    <row r="16" spans="1:6" s="3" customFormat="1" ht="15">
      <c r="A16" s="12" t="s">
        <v>1</v>
      </c>
      <c r="B16" s="11">
        <v>226235.962</v>
      </c>
      <c r="C16" s="11">
        <v>226235.962</v>
      </c>
      <c r="D16" s="11">
        <v>226235.76</v>
      </c>
      <c r="E16" s="20">
        <f t="shared" si="0"/>
        <v>99.9999107126921</v>
      </c>
      <c r="F16" s="20">
        <f t="shared" si="1"/>
        <v>99.9999107126921</v>
      </c>
    </row>
    <row r="17" spans="1:6" s="3" customFormat="1" ht="15">
      <c r="A17" s="12" t="s">
        <v>27</v>
      </c>
      <c r="B17" s="11">
        <v>49141.533</v>
      </c>
      <c r="C17" s="11">
        <v>49141.533</v>
      </c>
      <c r="D17" s="11">
        <v>49029.804</v>
      </c>
      <c r="E17" s="20">
        <f t="shared" si="0"/>
        <v>99.7726383505374</v>
      </c>
      <c r="F17" s="20">
        <f t="shared" si="1"/>
        <v>99.7726383505374</v>
      </c>
    </row>
    <row r="18" spans="1:6" s="3" customFormat="1" ht="15">
      <c r="A18" s="12" t="s">
        <v>4</v>
      </c>
      <c r="B18" s="11">
        <v>20741.211</v>
      </c>
      <c r="C18" s="11">
        <v>20741.211</v>
      </c>
      <c r="D18" s="11">
        <v>20736.481</v>
      </c>
      <c r="E18" s="20">
        <f t="shared" si="0"/>
        <v>99.97719515991616</v>
      </c>
      <c r="F18" s="20">
        <f t="shared" si="1"/>
        <v>99.97719515991616</v>
      </c>
    </row>
    <row r="19" spans="1:6" s="3" customFormat="1" ht="15">
      <c r="A19" s="12" t="s">
        <v>5</v>
      </c>
      <c r="B19" s="11">
        <v>6767.964</v>
      </c>
      <c r="C19" s="11">
        <v>6767.964</v>
      </c>
      <c r="D19" s="11">
        <v>6766.4</v>
      </c>
      <c r="E19" s="20">
        <f t="shared" si="0"/>
        <v>99.97689113003557</v>
      </c>
      <c r="F19" s="20">
        <f t="shared" si="1"/>
        <v>99.97689113003557</v>
      </c>
    </row>
    <row r="20" spans="1:6" s="3" customFormat="1" ht="15">
      <c r="A20" s="12" t="s">
        <v>29</v>
      </c>
      <c r="B20" s="11">
        <v>31917.376</v>
      </c>
      <c r="C20" s="11">
        <v>31917.376</v>
      </c>
      <c r="D20" s="11">
        <v>29560.295</v>
      </c>
      <c r="E20" s="20">
        <f t="shared" si="0"/>
        <v>92.61505394428413</v>
      </c>
      <c r="F20" s="20">
        <f t="shared" si="1"/>
        <v>92.61505394428413</v>
      </c>
    </row>
    <row r="21" spans="1:6" s="3" customFormat="1" ht="15">
      <c r="A21" s="51" t="s">
        <v>13</v>
      </c>
      <c r="B21" s="11">
        <f>SUM(B15)-B16-B17-B18-B19-B20</f>
        <v>52554.70700000004</v>
      </c>
      <c r="C21" s="11">
        <f>SUM(C15)-C16-C17-C18-C19-C20</f>
        <v>52554.70700000004</v>
      </c>
      <c r="D21" s="11">
        <f>SUM(D15)-D16-D17-D18-D19-D20</f>
        <v>52541.72400000003</v>
      </c>
      <c r="E21" s="20">
        <f t="shared" si="0"/>
        <v>99.97529621847191</v>
      </c>
      <c r="F21" s="20">
        <f t="shared" si="1"/>
        <v>99.97529621847191</v>
      </c>
    </row>
    <row r="22" spans="1:6" s="3" customFormat="1" ht="15">
      <c r="A22" s="52" t="s">
        <v>14</v>
      </c>
      <c r="B22" s="25">
        <v>27854.57</v>
      </c>
      <c r="C22" s="25">
        <v>27854.57</v>
      </c>
      <c r="D22" s="25">
        <v>27790.087</v>
      </c>
      <c r="E22" s="20">
        <f t="shared" si="0"/>
        <v>99.76850118310927</v>
      </c>
      <c r="F22" s="20">
        <f t="shared" si="1"/>
        <v>99.76850118310927</v>
      </c>
    </row>
    <row r="23" spans="1:6" s="2" customFormat="1" ht="28.5">
      <c r="A23" s="17" t="s">
        <v>26</v>
      </c>
      <c r="B23" s="18">
        <f>B24+B34</f>
        <v>835577.097</v>
      </c>
      <c r="C23" s="18">
        <f>C24+C34</f>
        <v>835577.097</v>
      </c>
      <c r="D23" s="18">
        <f>D24+D34</f>
        <v>834312.247</v>
      </c>
      <c r="E23" s="19">
        <f t="shared" si="0"/>
        <v>99.84862557811347</v>
      </c>
      <c r="F23" s="19">
        <f t="shared" si="1"/>
        <v>99.84862557811347</v>
      </c>
    </row>
    <row r="24" spans="1:6" s="14" customFormat="1" ht="15">
      <c r="A24" s="30" t="s">
        <v>31</v>
      </c>
      <c r="B24" s="25">
        <v>823687.502</v>
      </c>
      <c r="C24" s="25">
        <v>823687.502</v>
      </c>
      <c r="D24" s="25">
        <v>822496.188</v>
      </c>
      <c r="E24" s="20">
        <f t="shared" si="0"/>
        <v>99.85536820734715</v>
      </c>
      <c r="F24" s="20">
        <f t="shared" si="1"/>
        <v>99.85536820734715</v>
      </c>
    </row>
    <row r="25" spans="1:6" s="3" customFormat="1" ht="15">
      <c r="A25" s="12" t="s">
        <v>1</v>
      </c>
      <c r="B25" s="11">
        <v>15453.313</v>
      </c>
      <c r="C25" s="11">
        <v>15453.313</v>
      </c>
      <c r="D25" s="11">
        <v>15188.609</v>
      </c>
      <c r="E25" s="20">
        <f t="shared" si="0"/>
        <v>98.2870728108594</v>
      </c>
      <c r="F25" s="20">
        <f t="shared" si="1"/>
        <v>98.2870728108594</v>
      </c>
    </row>
    <row r="26" spans="1:6" s="3" customFormat="1" ht="15">
      <c r="A26" s="12" t="s">
        <v>27</v>
      </c>
      <c r="B26" s="11">
        <v>3357.214</v>
      </c>
      <c r="C26" s="11">
        <v>3357.214</v>
      </c>
      <c r="D26" s="11">
        <v>3296.098</v>
      </c>
      <c r="E26" s="20">
        <f t="shared" si="0"/>
        <v>98.17956198204821</v>
      </c>
      <c r="F26" s="20">
        <f t="shared" si="1"/>
        <v>98.17956198204821</v>
      </c>
    </row>
    <row r="27" spans="1:6" s="3" customFormat="1" ht="15">
      <c r="A27" s="12" t="s">
        <v>4</v>
      </c>
      <c r="B27" s="11">
        <v>73.6</v>
      </c>
      <c r="C27" s="11">
        <v>73.6</v>
      </c>
      <c r="D27" s="11">
        <v>73.6</v>
      </c>
      <c r="E27" s="20">
        <f t="shared" si="0"/>
        <v>100</v>
      </c>
      <c r="F27" s="20">
        <f t="shared" si="1"/>
        <v>100</v>
      </c>
    </row>
    <row r="28" spans="1:6" s="3" customFormat="1" ht="15">
      <c r="A28" s="12" t="s">
        <v>5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" customFormat="1" ht="15">
      <c r="A29" s="12" t="s">
        <v>29</v>
      </c>
      <c r="B29" s="11">
        <v>1266.718</v>
      </c>
      <c r="C29" s="11">
        <v>1266.718</v>
      </c>
      <c r="D29" s="11">
        <v>1168.607</v>
      </c>
      <c r="E29" s="20">
        <f t="shared" si="0"/>
        <v>92.25470862496624</v>
      </c>
      <c r="F29" s="20">
        <f t="shared" si="1"/>
        <v>92.25470862496624</v>
      </c>
    </row>
    <row r="30" spans="1:6" s="3" customFormat="1" ht="15">
      <c r="A30" s="12" t="s">
        <v>13</v>
      </c>
      <c r="B30" s="11">
        <f>SUM(B24)-B25-B26-B27-B28-B29</f>
        <v>803234.13</v>
      </c>
      <c r="C30" s="11">
        <f>SUM(C24)-C25-C26-C27-C28-C29</f>
        <v>803234.13</v>
      </c>
      <c r="D30" s="11">
        <f>SUM(D24)-D25-D26-D27-D28-D29</f>
        <v>802466.762</v>
      </c>
      <c r="E30" s="20">
        <f t="shared" si="0"/>
        <v>99.9044652148932</v>
      </c>
      <c r="F30" s="20">
        <f t="shared" si="1"/>
        <v>99.9044652148932</v>
      </c>
    </row>
    <row r="31" spans="1:6" s="3" customFormat="1" ht="15">
      <c r="A31" s="12" t="s">
        <v>18</v>
      </c>
      <c r="B31" s="11">
        <f>SUM(B32:B33)</f>
        <v>778232.088</v>
      </c>
      <c r="C31" s="11">
        <f>SUM(C32:C33)</f>
        <v>778232.088</v>
      </c>
      <c r="D31" s="11">
        <f>SUM(D32:D33)</f>
        <v>777993.791</v>
      </c>
      <c r="E31" s="20">
        <f t="shared" si="0"/>
        <v>99.96937970000538</v>
      </c>
      <c r="F31" s="20">
        <f t="shared" si="1"/>
        <v>99.96937970000538</v>
      </c>
    </row>
    <row r="32" spans="1:6" s="3" customFormat="1" ht="30">
      <c r="A32" s="13" t="s">
        <v>22</v>
      </c>
      <c r="B32" s="11">
        <v>460023.188</v>
      </c>
      <c r="C32" s="11">
        <v>460023.188</v>
      </c>
      <c r="D32" s="67">
        <v>460012.376</v>
      </c>
      <c r="E32" s="20">
        <f t="shared" si="0"/>
        <v>99.99764968369377</v>
      </c>
      <c r="F32" s="20">
        <f t="shared" si="1"/>
        <v>99.99764968369377</v>
      </c>
    </row>
    <row r="33" spans="1:6" s="3" customFormat="1" ht="15">
      <c r="A33" s="13" t="s">
        <v>19</v>
      </c>
      <c r="B33" s="11">
        <v>318208.9</v>
      </c>
      <c r="C33" s="11">
        <v>318208.9</v>
      </c>
      <c r="D33" s="11">
        <v>317981.415</v>
      </c>
      <c r="E33" s="20">
        <f t="shared" si="0"/>
        <v>99.92851079903798</v>
      </c>
      <c r="F33" s="20">
        <f t="shared" si="1"/>
        <v>99.92851079903798</v>
      </c>
    </row>
    <row r="34" spans="1:6" s="3" customFormat="1" ht="15">
      <c r="A34" s="30" t="s">
        <v>14</v>
      </c>
      <c r="B34" s="25">
        <v>11889.595</v>
      </c>
      <c r="C34" s="25">
        <v>11889.595</v>
      </c>
      <c r="D34" s="25">
        <v>11816.059</v>
      </c>
      <c r="E34" s="20">
        <f t="shared" si="0"/>
        <v>99.38150963089996</v>
      </c>
      <c r="F34" s="20">
        <f t="shared" si="1"/>
        <v>99.38150963089996</v>
      </c>
    </row>
    <row r="35" spans="1:6" s="2" customFormat="1" ht="14.25">
      <c r="A35" s="17" t="s">
        <v>7</v>
      </c>
      <c r="B35" s="18">
        <f>B36+B41</f>
        <v>115953.504</v>
      </c>
      <c r="C35" s="18">
        <f>C36+C41</f>
        <v>115953.504</v>
      </c>
      <c r="D35" s="18">
        <f>D36+D41</f>
        <v>114625.16</v>
      </c>
      <c r="E35" s="19">
        <f t="shared" si="0"/>
        <v>98.85441668067229</v>
      </c>
      <c r="F35" s="19">
        <f t="shared" si="1"/>
        <v>98.85441668067229</v>
      </c>
    </row>
    <row r="36" spans="1:6" s="14" customFormat="1" ht="15">
      <c r="A36" s="30" t="s">
        <v>31</v>
      </c>
      <c r="B36" s="25">
        <v>89564.652</v>
      </c>
      <c r="C36" s="25">
        <v>89564.652</v>
      </c>
      <c r="D36" s="25">
        <v>88493.7</v>
      </c>
      <c r="E36" s="20">
        <f t="shared" si="0"/>
        <v>98.804269345009</v>
      </c>
      <c r="F36" s="20">
        <f t="shared" si="1"/>
        <v>98.804269345009</v>
      </c>
    </row>
    <row r="37" spans="1:6" s="3" customFormat="1" ht="15">
      <c r="A37" s="12" t="s">
        <v>1</v>
      </c>
      <c r="B37" s="11">
        <v>40713.289</v>
      </c>
      <c r="C37" s="11">
        <v>40713.289</v>
      </c>
      <c r="D37" s="11">
        <v>40713.228</v>
      </c>
      <c r="E37" s="20">
        <f aca="true" t="shared" si="2" ref="E37:E68">SUM(D37)/B37*100</f>
        <v>99.9998501717707</v>
      </c>
      <c r="F37" s="20">
        <f aca="true" t="shared" si="3" ref="F37:F71">SUM(D37)/C37*100</f>
        <v>99.9998501717707</v>
      </c>
    </row>
    <row r="38" spans="1:6" s="3" customFormat="1" ht="15">
      <c r="A38" s="12" t="s">
        <v>27</v>
      </c>
      <c r="B38" s="11">
        <v>9016.122</v>
      </c>
      <c r="C38" s="11">
        <v>9016.122</v>
      </c>
      <c r="D38" s="11">
        <v>9002.838</v>
      </c>
      <c r="E38" s="20">
        <f t="shared" si="2"/>
        <v>99.85266392801695</v>
      </c>
      <c r="F38" s="20">
        <f t="shared" si="3"/>
        <v>99.85266392801695</v>
      </c>
    </row>
    <row r="39" spans="1:6" s="3" customFormat="1" ht="15">
      <c r="A39" s="12" t="s">
        <v>29</v>
      </c>
      <c r="B39" s="11">
        <v>6055.424</v>
      </c>
      <c r="C39" s="11">
        <v>6055.424</v>
      </c>
      <c r="D39" s="11">
        <v>5332.345</v>
      </c>
      <c r="E39" s="20">
        <f t="shared" si="2"/>
        <v>88.05898645577915</v>
      </c>
      <c r="F39" s="20">
        <f t="shared" si="3"/>
        <v>88.05898645577915</v>
      </c>
    </row>
    <row r="40" spans="1:6" s="3" customFormat="1" ht="15">
      <c r="A40" s="12" t="s">
        <v>13</v>
      </c>
      <c r="B40" s="11">
        <f>SUM(B36)-B37-B38-B39</f>
        <v>33779.81700000001</v>
      </c>
      <c r="C40" s="11">
        <f>SUM(C36)-C37-C38-C39</f>
        <v>33779.81700000001</v>
      </c>
      <c r="D40" s="11">
        <f>SUM(D36)-D37-D38-D39</f>
        <v>33445.28899999999</v>
      </c>
      <c r="E40" s="20">
        <f t="shared" si="2"/>
        <v>99.00968083989318</v>
      </c>
      <c r="F40" s="20">
        <f t="shared" si="3"/>
        <v>99.00968083989318</v>
      </c>
    </row>
    <row r="41" spans="1:6" s="3" customFormat="1" ht="15">
      <c r="A41" s="30" t="s">
        <v>14</v>
      </c>
      <c r="B41" s="25">
        <v>26388.852</v>
      </c>
      <c r="C41" s="25">
        <v>26388.852</v>
      </c>
      <c r="D41" s="25">
        <v>26131.46</v>
      </c>
      <c r="E41" s="20">
        <f t="shared" si="2"/>
        <v>99.02461842599291</v>
      </c>
      <c r="F41" s="20">
        <f t="shared" si="3"/>
        <v>99.02461842599291</v>
      </c>
    </row>
    <row r="42" spans="1:6" s="2" customFormat="1" ht="14.25">
      <c r="A42" s="17" t="s">
        <v>8</v>
      </c>
      <c r="B42" s="18">
        <f>B43+B48</f>
        <v>71909.524</v>
      </c>
      <c r="C42" s="18">
        <f>C43+C48</f>
        <v>71909.524</v>
      </c>
      <c r="D42" s="18">
        <f>D43+D48</f>
        <v>66203.46</v>
      </c>
      <c r="E42" s="19">
        <f t="shared" si="2"/>
        <v>92.06493982632954</v>
      </c>
      <c r="F42" s="19">
        <f t="shared" si="3"/>
        <v>92.06493982632954</v>
      </c>
    </row>
    <row r="43" spans="1:6" s="14" customFormat="1" ht="15">
      <c r="A43" s="30" t="s">
        <v>31</v>
      </c>
      <c r="B43" s="25">
        <v>53627.257</v>
      </c>
      <c r="C43" s="25">
        <v>53627.257</v>
      </c>
      <c r="D43" s="25">
        <v>53533.997</v>
      </c>
      <c r="E43" s="20">
        <f t="shared" si="2"/>
        <v>99.82609589746498</v>
      </c>
      <c r="F43" s="20">
        <f t="shared" si="3"/>
        <v>99.82609589746498</v>
      </c>
    </row>
    <row r="44" spans="1:6" s="3" customFormat="1" ht="15">
      <c r="A44" s="12" t="s">
        <v>1</v>
      </c>
      <c r="B44" s="11">
        <v>24520.528</v>
      </c>
      <c r="C44" s="11">
        <v>24520.528</v>
      </c>
      <c r="D44" s="11">
        <v>24520.456</v>
      </c>
      <c r="E44" s="20">
        <f t="shared" si="2"/>
        <v>99.99970636847624</v>
      </c>
      <c r="F44" s="20">
        <f t="shared" si="3"/>
        <v>99.99970636847624</v>
      </c>
    </row>
    <row r="45" spans="1:6" s="3" customFormat="1" ht="15">
      <c r="A45" s="12" t="s">
        <v>27</v>
      </c>
      <c r="B45" s="11">
        <v>5391.637</v>
      </c>
      <c r="C45" s="11">
        <v>5391.637</v>
      </c>
      <c r="D45" s="11">
        <v>5388.434</v>
      </c>
      <c r="E45" s="20">
        <f t="shared" si="2"/>
        <v>99.94059318162554</v>
      </c>
      <c r="F45" s="20">
        <f t="shared" si="3"/>
        <v>99.94059318162554</v>
      </c>
    </row>
    <row r="46" spans="1:6" s="3" customFormat="1" ht="15">
      <c r="A46" s="12" t="s">
        <v>29</v>
      </c>
      <c r="B46" s="11">
        <v>3672.694</v>
      </c>
      <c r="C46" s="11">
        <v>3672.694</v>
      </c>
      <c r="D46" s="11">
        <v>3621.511</v>
      </c>
      <c r="E46" s="20">
        <f t="shared" si="2"/>
        <v>98.60639084007543</v>
      </c>
      <c r="F46" s="20">
        <f t="shared" si="3"/>
        <v>98.60639084007543</v>
      </c>
    </row>
    <row r="47" spans="1:6" s="3" customFormat="1" ht="15">
      <c r="A47" s="12" t="s">
        <v>13</v>
      </c>
      <c r="B47" s="11">
        <f>SUM(B43)-B44-B45-B46</f>
        <v>20042.398</v>
      </c>
      <c r="C47" s="11">
        <f>SUM(C43)-C44-C45-C46</f>
        <v>20042.398</v>
      </c>
      <c r="D47" s="11">
        <f>SUM(D43)-D44-D45-D46</f>
        <v>20003.596000000005</v>
      </c>
      <c r="E47" s="20">
        <f t="shared" si="2"/>
        <v>99.80640041176711</v>
      </c>
      <c r="F47" s="20">
        <f t="shared" si="3"/>
        <v>99.80640041176711</v>
      </c>
    </row>
    <row r="48" spans="1:6" s="3" customFormat="1" ht="15">
      <c r="A48" s="30" t="s">
        <v>14</v>
      </c>
      <c r="B48" s="25">
        <v>18282.267</v>
      </c>
      <c r="C48" s="25">
        <v>18282.267</v>
      </c>
      <c r="D48" s="25">
        <v>12669.463</v>
      </c>
      <c r="E48" s="20">
        <f t="shared" si="2"/>
        <v>69.29919030282186</v>
      </c>
      <c r="F48" s="20">
        <f t="shared" si="3"/>
        <v>69.29919030282186</v>
      </c>
    </row>
    <row r="49" spans="1:6" s="3" customFormat="1" ht="14.25">
      <c r="A49" s="17" t="s">
        <v>0</v>
      </c>
      <c r="B49" s="18">
        <f>B50+B55</f>
        <v>94642.265</v>
      </c>
      <c r="C49" s="18">
        <f>C50+C55</f>
        <v>94642.265</v>
      </c>
      <c r="D49" s="18">
        <f>D50+D55</f>
        <v>92242.473</v>
      </c>
      <c r="E49" s="19">
        <f t="shared" si="2"/>
        <v>97.46435485245412</v>
      </c>
      <c r="F49" s="19">
        <f t="shared" si="3"/>
        <v>97.46435485245412</v>
      </c>
    </row>
    <row r="50" spans="1:6" s="3" customFormat="1" ht="15">
      <c r="A50" s="30" t="s">
        <v>31</v>
      </c>
      <c r="B50" s="25">
        <v>85790.132</v>
      </c>
      <c r="C50" s="25">
        <v>85790.132</v>
      </c>
      <c r="D50" s="25">
        <v>84603.163</v>
      </c>
      <c r="E50" s="20">
        <f t="shared" si="2"/>
        <v>98.61642712007949</v>
      </c>
      <c r="F50" s="20">
        <f t="shared" si="3"/>
        <v>98.61642712007949</v>
      </c>
    </row>
    <row r="51" spans="1:6" s="3" customFormat="1" ht="15">
      <c r="A51" s="12" t="s">
        <v>1</v>
      </c>
      <c r="B51" s="11">
        <v>53090.9</v>
      </c>
      <c r="C51" s="11">
        <v>53090.9</v>
      </c>
      <c r="D51" s="11">
        <v>53088.184</v>
      </c>
      <c r="E51" s="20">
        <f t="shared" si="2"/>
        <v>99.99488424569935</v>
      </c>
      <c r="F51" s="20">
        <f t="shared" si="3"/>
        <v>99.99488424569935</v>
      </c>
    </row>
    <row r="52" spans="1:6" s="3" customFormat="1" ht="15">
      <c r="A52" s="12" t="s">
        <v>27</v>
      </c>
      <c r="B52" s="11">
        <v>11685.496</v>
      </c>
      <c r="C52" s="11">
        <v>11685.496</v>
      </c>
      <c r="D52" s="11">
        <v>11645.786</v>
      </c>
      <c r="E52" s="20">
        <f t="shared" si="2"/>
        <v>99.66017702628969</v>
      </c>
      <c r="F52" s="20">
        <f t="shared" si="3"/>
        <v>99.66017702628969</v>
      </c>
    </row>
    <row r="53" spans="1:6" s="3" customFormat="1" ht="15">
      <c r="A53" s="12" t="s">
        <v>29</v>
      </c>
      <c r="B53" s="11">
        <v>4404.446</v>
      </c>
      <c r="C53" s="11">
        <v>4404.446</v>
      </c>
      <c r="D53" s="11">
        <v>3998.884</v>
      </c>
      <c r="E53" s="20">
        <f t="shared" si="2"/>
        <v>90.79198609768402</v>
      </c>
      <c r="F53" s="20">
        <f t="shared" si="3"/>
        <v>90.79198609768402</v>
      </c>
    </row>
    <row r="54" spans="1:6" s="3" customFormat="1" ht="15">
      <c r="A54" s="12" t="s">
        <v>13</v>
      </c>
      <c r="B54" s="11">
        <f>SUM(B50)-B51-B52-B53</f>
        <v>16609.289999999997</v>
      </c>
      <c r="C54" s="11">
        <f>SUM(C50)-C51-C52-C53</f>
        <v>16609.289999999997</v>
      </c>
      <c r="D54" s="11">
        <f>SUM(D50)-D51-D52-D53</f>
        <v>15870.309</v>
      </c>
      <c r="E54" s="20">
        <f t="shared" si="2"/>
        <v>95.55079717435244</v>
      </c>
      <c r="F54" s="20">
        <f t="shared" si="3"/>
        <v>95.55079717435244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7639.31</v>
      </c>
      <c r="E55" s="20">
        <f t="shared" si="2"/>
        <v>86.29908746287477</v>
      </c>
      <c r="F55" s="20">
        <f t="shared" si="3"/>
        <v>86.29908746287477</v>
      </c>
    </row>
    <row r="56" spans="1:6" s="3" customFormat="1" ht="14.25" customHeight="1">
      <c r="A56" s="21" t="s">
        <v>9</v>
      </c>
      <c r="B56" s="22">
        <f>B57+B60</f>
        <v>421673.832</v>
      </c>
      <c r="C56" s="22">
        <f>C57+C60</f>
        <v>421673.832</v>
      </c>
      <c r="D56" s="69">
        <f>D57+D60</f>
        <v>329976.819</v>
      </c>
      <c r="E56" s="19">
        <f t="shared" si="2"/>
        <v>78.25404233289012</v>
      </c>
      <c r="F56" s="19">
        <f t="shared" si="3"/>
        <v>78.25404233289012</v>
      </c>
    </row>
    <row r="57" spans="1:6" s="3" customFormat="1" ht="14.25" customHeight="1">
      <c r="A57" s="30" t="s">
        <v>31</v>
      </c>
      <c r="B57" s="25">
        <v>203851.486</v>
      </c>
      <c r="C57" s="25">
        <v>203851.486</v>
      </c>
      <c r="D57" s="25">
        <v>180209.911</v>
      </c>
      <c r="E57" s="20">
        <f t="shared" si="2"/>
        <v>88.40254958945944</v>
      </c>
      <c r="F57" s="20">
        <f t="shared" si="3"/>
        <v>88.40254958945944</v>
      </c>
    </row>
    <row r="58" spans="1:6" s="3" customFormat="1" ht="15">
      <c r="A58" s="12" t="s">
        <v>29</v>
      </c>
      <c r="B58" s="11">
        <v>25333.7</v>
      </c>
      <c r="C58" s="11">
        <v>25333.7</v>
      </c>
      <c r="D58" s="11">
        <v>22677.744</v>
      </c>
      <c r="E58" s="20">
        <f t="shared" si="2"/>
        <v>89.516114898337</v>
      </c>
      <c r="F58" s="20">
        <f t="shared" si="3"/>
        <v>89.516114898337</v>
      </c>
    </row>
    <row r="59" spans="1:6" s="3" customFormat="1" ht="15">
      <c r="A59" s="12" t="s">
        <v>13</v>
      </c>
      <c r="B59" s="11">
        <f>SUM(B57)-B58</f>
        <v>178517.786</v>
      </c>
      <c r="C59" s="11">
        <f>SUM(C57)-C58</f>
        <v>178517.786</v>
      </c>
      <c r="D59" s="11">
        <f>SUM(D57)-D58</f>
        <v>157532.167</v>
      </c>
      <c r="E59" s="20">
        <f t="shared" si="2"/>
        <v>88.24452203322754</v>
      </c>
      <c r="F59" s="20">
        <f t="shared" si="3"/>
        <v>88.24452203322754</v>
      </c>
    </row>
    <row r="60" spans="1:6" s="3" customFormat="1" ht="15">
      <c r="A60" s="30" t="s">
        <v>14</v>
      </c>
      <c r="B60" s="25">
        <v>217822.346</v>
      </c>
      <c r="C60" s="25">
        <v>217822.346</v>
      </c>
      <c r="D60" s="25">
        <v>149766.908</v>
      </c>
      <c r="E60" s="20">
        <f t="shared" si="2"/>
        <v>68.75644797251427</v>
      </c>
      <c r="F60" s="20">
        <f t="shared" si="3"/>
        <v>68.75644797251427</v>
      </c>
    </row>
    <row r="61" spans="1:6" s="3" customFormat="1" ht="17.25" customHeight="1">
      <c r="A61" s="21" t="s">
        <v>21</v>
      </c>
      <c r="B61" s="22">
        <f>SUM(B62)</f>
        <v>91772.823</v>
      </c>
      <c r="C61" s="22">
        <f>SUM(C62)</f>
        <v>91772.823</v>
      </c>
      <c r="D61" s="22">
        <f>SUM(D62)</f>
        <v>76069.603</v>
      </c>
      <c r="E61" s="20">
        <f t="shared" si="2"/>
        <v>82.8890302306599</v>
      </c>
      <c r="F61" s="20">
        <f t="shared" si="3"/>
        <v>82.8890302306599</v>
      </c>
    </row>
    <row r="62" spans="1:6" s="3" customFormat="1" ht="15">
      <c r="A62" s="30" t="s">
        <v>14</v>
      </c>
      <c r="B62" s="25">
        <v>91772.823</v>
      </c>
      <c r="C62" s="25">
        <v>91772.823</v>
      </c>
      <c r="D62" s="25">
        <v>76069.603</v>
      </c>
      <c r="E62" s="20">
        <f t="shared" si="2"/>
        <v>82.8890302306599</v>
      </c>
      <c r="F62" s="20">
        <f t="shared" si="3"/>
        <v>82.8890302306599</v>
      </c>
    </row>
    <row r="63" spans="1:6" s="3" customFormat="1" ht="15" customHeight="1">
      <c r="A63" s="23" t="s">
        <v>16</v>
      </c>
      <c r="B63" s="22">
        <f>SUM(B64:B65)</f>
        <v>316728.20399999997</v>
      </c>
      <c r="C63" s="22">
        <f>SUM(C64:C65)</f>
        <v>316728.20399999997</v>
      </c>
      <c r="D63" s="22">
        <f>SUM(D64:D65)</f>
        <v>271634.051</v>
      </c>
      <c r="E63" s="19">
        <f t="shared" si="2"/>
        <v>85.76250790725287</v>
      </c>
      <c r="F63" s="19">
        <f t="shared" si="3"/>
        <v>85.76250790725287</v>
      </c>
    </row>
    <row r="64" spans="1:6" s="3" customFormat="1" ht="15">
      <c r="A64" s="30" t="s">
        <v>13</v>
      </c>
      <c r="B64" s="25">
        <v>106158.037</v>
      </c>
      <c r="C64" s="25">
        <v>106158.037</v>
      </c>
      <c r="D64" s="25">
        <v>96333.275</v>
      </c>
      <c r="E64" s="20">
        <f t="shared" si="2"/>
        <v>90.74515479218968</v>
      </c>
      <c r="F64" s="20">
        <f t="shared" si="3"/>
        <v>90.74515479218968</v>
      </c>
    </row>
    <row r="65" spans="1:6" s="3" customFormat="1" ht="15">
      <c r="A65" s="30" t="s">
        <v>14</v>
      </c>
      <c r="B65" s="25">
        <v>210570.167</v>
      </c>
      <c r="C65" s="25">
        <v>210570.167</v>
      </c>
      <c r="D65" s="25">
        <v>175300.776</v>
      </c>
      <c r="E65" s="20">
        <f t="shared" si="2"/>
        <v>83.25052807694266</v>
      </c>
      <c r="F65" s="20">
        <f t="shared" si="3"/>
        <v>83.25052807694266</v>
      </c>
    </row>
    <row r="66" spans="1:6" s="3" customFormat="1" ht="60.75" customHeight="1">
      <c r="A66" s="24" t="s">
        <v>20</v>
      </c>
      <c r="B66" s="22">
        <f>SUM(B67:B67)</f>
        <v>29700</v>
      </c>
      <c r="C66" s="22">
        <f>SUM(C67:C67)</f>
        <v>29700</v>
      </c>
      <c r="D66" s="22">
        <f>SUM(D67:D67)</f>
        <v>29400</v>
      </c>
      <c r="E66" s="19">
        <f t="shared" si="2"/>
        <v>98.98989898989899</v>
      </c>
      <c r="F66" s="19">
        <f t="shared" si="3"/>
        <v>98.98989898989899</v>
      </c>
    </row>
    <row r="67" spans="1:6" s="3" customFormat="1" ht="15">
      <c r="A67" s="30" t="s">
        <v>14</v>
      </c>
      <c r="B67" s="25">
        <v>29700</v>
      </c>
      <c r="C67" s="25">
        <v>29700</v>
      </c>
      <c r="D67" s="25">
        <v>29400</v>
      </c>
      <c r="E67" s="20">
        <f t="shared" si="2"/>
        <v>98.98989898989899</v>
      </c>
      <c r="F67" s="20">
        <f t="shared" si="3"/>
        <v>98.98989898989899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8956</v>
      </c>
      <c r="D68" s="18">
        <f>SUM(D69)+D72</f>
        <v>8927.337</v>
      </c>
      <c r="E68" s="19">
        <f t="shared" si="2"/>
        <v>99.6799575703439</v>
      </c>
      <c r="F68" s="19">
        <f t="shared" si="3"/>
        <v>99.6799575703439</v>
      </c>
    </row>
    <row r="69" spans="1:6" s="3" customFormat="1" ht="15">
      <c r="A69" s="30" t="s">
        <v>31</v>
      </c>
      <c r="B69" s="25">
        <v>8156</v>
      </c>
      <c r="C69" s="25">
        <v>8156</v>
      </c>
      <c r="D69" s="25">
        <v>8128.137</v>
      </c>
      <c r="E69" s="20">
        <f>SUM(D69)/B69*100</f>
        <v>99.6583742030407</v>
      </c>
      <c r="F69" s="20">
        <f t="shared" si="3"/>
        <v>99.6583742030407</v>
      </c>
    </row>
    <row r="70" spans="1:6" s="3" customFormat="1" ht="15">
      <c r="A70" s="12" t="s">
        <v>29</v>
      </c>
      <c r="B70" s="11">
        <v>14.956</v>
      </c>
      <c r="C70" s="11">
        <v>14.956</v>
      </c>
      <c r="D70" s="11">
        <v>2.864</v>
      </c>
      <c r="E70" s="20">
        <f>SUM(D70)/B70*100</f>
        <v>19.149505215298205</v>
      </c>
      <c r="F70" s="20">
        <f t="shared" si="3"/>
        <v>19.149505215298205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8141.044</v>
      </c>
      <c r="D71" s="11">
        <f>SUM(D69)-D70</f>
        <v>8125.273</v>
      </c>
      <c r="E71" s="19">
        <f>SUM(D71)/B71*100</f>
        <v>99.80627791718113</v>
      </c>
      <c r="F71" s="19">
        <f t="shared" si="3"/>
        <v>99.80627791718113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37806.6</v>
      </c>
      <c r="D74" s="18">
        <v>37806.6</v>
      </c>
      <c r="E74" s="19">
        <f>SUM(D74)/B74*100</f>
        <v>100</v>
      </c>
      <c r="F74" s="19">
        <f>SUM(D74)/C74*100</f>
        <v>100</v>
      </c>
    </row>
    <row r="75" spans="1:6" s="2" customFormat="1" ht="15">
      <c r="A75" s="17" t="s">
        <v>17</v>
      </c>
      <c r="B75" s="18">
        <f>SUM(B76)+B80</f>
        <v>19528.14</v>
      </c>
      <c r="C75" s="18">
        <f>SUM(C76)+C80</f>
        <v>19528.14</v>
      </c>
      <c r="D75" s="18">
        <f>SUM(D76)+D80</f>
        <v>16664.113</v>
      </c>
      <c r="E75" s="20">
        <f>SUM(D75)/B75*100</f>
        <v>85.3338464390362</v>
      </c>
      <c r="F75" s="20">
        <f>SUM(D75)/C75*100</f>
        <v>85.3338464390362</v>
      </c>
    </row>
    <row r="76" spans="1:6" s="2" customFormat="1" ht="15">
      <c r="A76" s="30" t="s">
        <v>31</v>
      </c>
      <c r="B76" s="25">
        <f>7250.968+477.6-50-228.1</f>
        <v>7450.468</v>
      </c>
      <c r="C76" s="25">
        <v>7450.468</v>
      </c>
      <c r="D76" s="25">
        <f>3673.222-0.476+668.086+155+109.464+396.828+539.338+806.648+163.729</f>
        <v>6511.839</v>
      </c>
      <c r="E76" s="19">
        <f>SUM(D76)/B76*100</f>
        <v>87.40174442732993</v>
      </c>
      <c r="F76" s="19">
        <f>SUM(D76)/C76*100</f>
        <v>87.40174442732993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7450.468</v>
      </c>
      <c r="C79" s="11">
        <f>SUM(C76)-C77-C78</f>
        <v>7450.468</v>
      </c>
      <c r="D79" s="11">
        <f>SUM(D76)-D77-D78</f>
        <v>6511.839</v>
      </c>
      <c r="E79" s="20">
        <f aca="true" t="shared" si="4" ref="E79:E90">SUM(D79)/B79*100</f>
        <v>87.40174442732993</v>
      </c>
      <c r="F79" s="20">
        <f aca="true" t="shared" si="5" ref="F79:F90">SUM(D79)/C79*100</f>
        <v>87.40174442732993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v>12077.672</v>
      </c>
      <c r="D80" s="25">
        <f>55.634+3915.74+150+257.5+5531.195+450.915+20.503-229.213</f>
        <v>10152.274000000001</v>
      </c>
      <c r="E80" s="20">
        <f t="shared" si="4"/>
        <v>84.05820260725744</v>
      </c>
      <c r="F80" s="20">
        <f t="shared" si="5"/>
        <v>84.05820260725744</v>
      </c>
    </row>
    <row r="81" spans="1:6" s="3" customFormat="1" ht="40.5">
      <c r="A81" s="26" t="s">
        <v>23</v>
      </c>
      <c r="B81" s="70">
        <v>23493.296</v>
      </c>
      <c r="C81" s="70">
        <v>23493.296</v>
      </c>
      <c r="D81" s="18">
        <v>23317.176</v>
      </c>
      <c r="E81" s="19">
        <f t="shared" si="4"/>
        <v>99.2503393308457</v>
      </c>
      <c r="F81" s="19">
        <f t="shared" si="5"/>
        <v>99.2503393308457</v>
      </c>
    </row>
    <row r="82" spans="1:12" s="9" customFormat="1" ht="15.75">
      <c r="A82" s="27" t="s">
        <v>25</v>
      </c>
      <c r="B82" s="71">
        <f>B5+B14+B23+B35+B42+B49+B56+B61+B63+B66+B68+B73+B74+B75+B81</f>
        <v>3275125.1200000006</v>
      </c>
      <c r="C82" s="71">
        <f>C5+C14+C23+C35+C42+C49+C56+C61+C63+C66+C68+C73+C74+C75+C81</f>
        <v>3275125.1200000006</v>
      </c>
      <c r="D82" s="28">
        <f>D5+D14+D23+D35+D42+D49+D56+D61+D63+D66+D68+D73+D74+D75+D81</f>
        <v>3092066.2819999997</v>
      </c>
      <c r="E82" s="72">
        <f t="shared" si="4"/>
        <v>94.41063069981274</v>
      </c>
      <c r="F82" s="72">
        <f t="shared" si="5"/>
        <v>94.41063069981274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2522224.0300000003</v>
      </c>
      <c r="C83" s="28">
        <f>C6+C15+C24+C36+C43+C50+C57+C64+C69+C76+C74</f>
        <v>2522224.0300000003</v>
      </c>
      <c r="D83" s="28">
        <f>D6+D15+D24+D36+D43+D50+D57+D64+D69+D76+D74</f>
        <v>2475927.746</v>
      </c>
      <c r="E83" s="72">
        <f t="shared" si="4"/>
        <v>98.16446582661412</v>
      </c>
      <c r="F83" s="72">
        <f t="shared" si="5"/>
        <v>98.16446582661412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778498.6950000001</v>
      </c>
      <c r="C84" s="22">
        <f t="shared" si="6"/>
        <v>778498.6950000001</v>
      </c>
      <c r="D84" s="22">
        <f t="shared" si="6"/>
        <v>778149.9970000001</v>
      </c>
      <c r="E84" s="19">
        <f t="shared" si="4"/>
        <v>99.9552089165673</v>
      </c>
      <c r="F84" s="19">
        <f t="shared" si="5"/>
        <v>99.9552089165673</v>
      </c>
    </row>
    <row r="85" spans="1:6" ht="15">
      <c r="A85" s="29" t="s">
        <v>28</v>
      </c>
      <c r="B85" s="22">
        <f t="shared" si="6"/>
        <v>171736.49599999998</v>
      </c>
      <c r="C85" s="22">
        <f t="shared" si="6"/>
        <v>171736.49599999998</v>
      </c>
      <c r="D85" s="22">
        <f t="shared" si="6"/>
        <v>171216.22699999998</v>
      </c>
      <c r="E85" s="19">
        <f t="shared" si="4"/>
        <v>99.6970539098457</v>
      </c>
      <c r="F85" s="19">
        <f t="shared" si="5"/>
        <v>99.6970539098457</v>
      </c>
    </row>
    <row r="86" spans="1:6" ht="15">
      <c r="A86" s="29" t="s">
        <v>2</v>
      </c>
      <c r="B86" s="22">
        <f>B70+B11+B20+B29+B39+B46+B53+B58</f>
        <v>153919.921</v>
      </c>
      <c r="C86" s="22">
        <f>C70+C11+C20+C29+C39+C46+C53+C58</f>
        <v>153919.921</v>
      </c>
      <c r="D86" s="22">
        <f>D70+D11+D20+D29+D39+D46+D53+D58</f>
        <v>145592.10400000002</v>
      </c>
      <c r="E86" s="19">
        <f t="shared" si="4"/>
        <v>94.58951320537646</v>
      </c>
      <c r="F86" s="19">
        <f t="shared" si="5"/>
        <v>94.58951320537646</v>
      </c>
    </row>
    <row r="87" spans="1:6" ht="15">
      <c r="A87" s="29" t="s">
        <v>13</v>
      </c>
      <c r="B87" s="22">
        <f>B83-B84-B85-B86</f>
        <v>1418068.918</v>
      </c>
      <c r="C87" s="22">
        <f>C83-C84-C85-C86</f>
        <v>1418068.918</v>
      </c>
      <c r="D87" s="22">
        <f>D83-D84-D85-D86</f>
        <v>1380969.4179999998</v>
      </c>
      <c r="E87" s="19">
        <f t="shared" si="4"/>
        <v>97.38380134215731</v>
      </c>
      <c r="F87" s="19">
        <f t="shared" si="5"/>
        <v>97.38380134215731</v>
      </c>
    </row>
    <row r="88" spans="1:6" ht="20.25" customHeight="1">
      <c r="A88" s="17" t="s">
        <v>14</v>
      </c>
      <c r="B88" s="18">
        <f>B13+B22+B41+B34+B55+B60+B62+B65+B67+B72+B80+B48</f>
        <v>726907.794</v>
      </c>
      <c r="C88" s="18">
        <f>C13+C22+C41+C34+C55+C60+C62+C65+C67+C72+C80+C48</f>
        <v>726907.794</v>
      </c>
      <c r="D88" s="18">
        <f>D13+D22+D41+D34+D55+D60+D62+D65+D67+D72+D80+D48</f>
        <v>592821.3599999999</v>
      </c>
      <c r="E88" s="19">
        <f t="shared" si="4"/>
        <v>81.55385936059999</v>
      </c>
      <c r="F88" s="19">
        <f t="shared" si="5"/>
        <v>81.55385936059999</v>
      </c>
    </row>
    <row r="89" spans="1:6" ht="15">
      <c r="A89" s="17" t="s">
        <v>24</v>
      </c>
      <c r="B89" s="18">
        <f>SUM(B81)</f>
        <v>23493.296</v>
      </c>
      <c r="C89" s="18">
        <f>SUM(C81)</f>
        <v>23493.296</v>
      </c>
      <c r="D89" s="18">
        <f>SUM(D81)</f>
        <v>23317.176</v>
      </c>
      <c r="E89" s="19">
        <f t="shared" si="4"/>
        <v>99.2503393308457</v>
      </c>
      <c r="F89" s="19">
        <f t="shared" si="5"/>
        <v>99.2503393308457</v>
      </c>
    </row>
    <row r="90" spans="1:6" ht="15">
      <c r="A90" s="17" t="s">
        <v>30</v>
      </c>
      <c r="B90" s="18">
        <f>SUM(B73)</f>
        <v>2500</v>
      </c>
      <c r="C90" s="18">
        <f>SUM(C73)</f>
        <v>2500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72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70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789670.5120000001</v>
      </c>
      <c r="C5" s="18">
        <f>C6+C13</f>
        <v>789670.5120000001</v>
      </c>
      <c r="D5" s="18">
        <f>D6+D13</f>
        <v>778226.6919999999</v>
      </c>
      <c r="E5" s="19">
        <f aca="true" t="shared" si="0" ref="E5:E68">SUM(D5)/B5*100</f>
        <v>98.55081077156896</v>
      </c>
      <c r="F5" s="19">
        <f aca="true" t="shared" si="1" ref="F5:F68">SUM(D5)/C5*100</f>
        <v>98.55081077156896</v>
      </c>
    </row>
    <row r="6" spans="1:6" s="37" customFormat="1" ht="15">
      <c r="A6" s="36" t="s">
        <v>34</v>
      </c>
      <c r="B6" s="25">
        <v>718773.143</v>
      </c>
      <c r="C6" s="25">
        <v>718773.143</v>
      </c>
      <c r="D6" s="68">
        <v>712940.472</v>
      </c>
      <c r="E6" s="20">
        <f t="shared" si="0"/>
        <v>99.18852407650405</v>
      </c>
      <c r="F6" s="20">
        <f t="shared" si="1"/>
        <v>99.18852407650405</v>
      </c>
    </row>
    <row r="7" spans="1:6" s="37" customFormat="1" ht="15">
      <c r="A7" s="38" t="s">
        <v>35</v>
      </c>
      <c r="B7" s="11">
        <v>418484.703</v>
      </c>
      <c r="C7" s="11">
        <v>418484.703</v>
      </c>
      <c r="D7" s="11">
        <v>418403.76</v>
      </c>
      <c r="E7" s="20">
        <f t="shared" si="0"/>
        <v>99.9806580743765</v>
      </c>
      <c r="F7" s="20">
        <f t="shared" si="1"/>
        <v>99.9806580743765</v>
      </c>
    </row>
    <row r="8" spans="1:6" s="37" customFormat="1" ht="15">
      <c r="A8" s="38" t="s">
        <v>36</v>
      </c>
      <c r="B8" s="11">
        <v>93144.494</v>
      </c>
      <c r="C8" s="11">
        <v>93144.494</v>
      </c>
      <c r="D8" s="11">
        <v>92853.267</v>
      </c>
      <c r="E8" s="20">
        <f t="shared" si="0"/>
        <v>99.68733847005493</v>
      </c>
      <c r="F8" s="20">
        <f t="shared" si="1"/>
        <v>99.68733847005493</v>
      </c>
    </row>
    <row r="9" spans="1:6" s="37" customFormat="1" ht="15">
      <c r="A9" s="38" t="s">
        <v>37</v>
      </c>
      <c r="B9" s="11">
        <v>173.484</v>
      </c>
      <c r="C9" s="11">
        <v>173.484</v>
      </c>
      <c r="D9" s="11">
        <v>173.19</v>
      </c>
      <c r="E9" s="20">
        <f t="shared" si="0"/>
        <v>99.83053192225219</v>
      </c>
      <c r="F9" s="20">
        <f t="shared" si="1"/>
        <v>99.83053192225219</v>
      </c>
    </row>
    <row r="10" spans="1:6" s="37" customFormat="1" ht="15">
      <c r="A10" s="38" t="s">
        <v>38</v>
      </c>
      <c r="B10" s="11">
        <v>45688.889</v>
      </c>
      <c r="C10" s="11">
        <v>45688.889</v>
      </c>
      <c r="D10" s="11">
        <v>43880.816</v>
      </c>
      <c r="E10" s="20">
        <f t="shared" si="0"/>
        <v>96.04264178977957</v>
      </c>
      <c r="F10" s="20">
        <f t="shared" si="1"/>
        <v>96.04264178977957</v>
      </c>
    </row>
    <row r="11" spans="1:6" s="37" customFormat="1" ht="30">
      <c r="A11" s="38" t="s">
        <v>39</v>
      </c>
      <c r="B11" s="11">
        <v>81254.607</v>
      </c>
      <c r="C11" s="11">
        <v>81254.607</v>
      </c>
      <c r="D11" s="11">
        <v>79229.854</v>
      </c>
      <c r="E11" s="20">
        <f t="shared" si="0"/>
        <v>97.50813760012403</v>
      </c>
      <c r="F11" s="20">
        <f t="shared" si="1"/>
        <v>97.50813760012403</v>
      </c>
    </row>
    <row r="12" spans="1:6" s="37" customFormat="1" ht="15">
      <c r="A12" s="38" t="s">
        <v>40</v>
      </c>
      <c r="B12" s="11">
        <f>SUM(B6)-B7-B8-B9-B10-B11</f>
        <v>80026.96600000006</v>
      </c>
      <c r="C12" s="11">
        <f>SUM(C6)-C7-C8-C9-C10-C11</f>
        <v>80026.96600000006</v>
      </c>
      <c r="D12" s="11">
        <f>SUM(D6)-D7-D8-D9-D10-D11</f>
        <v>78399.58499999995</v>
      </c>
      <c r="E12" s="20">
        <f t="shared" si="0"/>
        <v>97.96645920576307</v>
      </c>
      <c r="F12" s="20">
        <f t="shared" si="1"/>
        <v>97.96645920576307</v>
      </c>
    </row>
    <row r="13" spans="1:6" s="37" customFormat="1" ht="15">
      <c r="A13" s="36" t="s">
        <v>41</v>
      </c>
      <c r="B13" s="25">
        <v>70897.369</v>
      </c>
      <c r="C13" s="25">
        <v>70897.369</v>
      </c>
      <c r="D13" s="25">
        <v>65286.22</v>
      </c>
      <c r="E13" s="20">
        <f t="shared" si="0"/>
        <v>92.08553282139425</v>
      </c>
      <c r="F13" s="20">
        <f t="shared" si="1"/>
        <v>92.08553282139425</v>
      </c>
    </row>
    <row r="14" spans="1:6" s="35" customFormat="1" ht="14.25">
      <c r="A14" s="34" t="s">
        <v>42</v>
      </c>
      <c r="B14" s="18">
        <f>B15+B22</f>
        <v>415213.32300000003</v>
      </c>
      <c r="C14" s="18">
        <f>C15+C22</f>
        <v>415213.32300000003</v>
      </c>
      <c r="D14" s="18">
        <f>D15+D22</f>
        <v>412660.55100000004</v>
      </c>
      <c r="E14" s="19">
        <f t="shared" si="0"/>
        <v>99.38519024833893</v>
      </c>
      <c r="F14" s="19">
        <f t="shared" si="1"/>
        <v>99.38519024833893</v>
      </c>
    </row>
    <row r="15" spans="1:6" s="37" customFormat="1" ht="15">
      <c r="A15" s="36" t="s">
        <v>43</v>
      </c>
      <c r="B15" s="25">
        <f>25271+362087.753</f>
        <v>387358.753</v>
      </c>
      <c r="C15" s="25">
        <f>362087.753+25271</f>
        <v>387358.753</v>
      </c>
      <c r="D15" s="25">
        <f>359599.808+25270.656</f>
        <v>384870.46400000004</v>
      </c>
      <c r="E15" s="20">
        <f t="shared" si="0"/>
        <v>99.35762675278956</v>
      </c>
      <c r="F15" s="20">
        <f t="shared" si="1"/>
        <v>99.35762675278956</v>
      </c>
    </row>
    <row r="16" spans="1:6" s="37" customFormat="1" ht="15">
      <c r="A16" s="38" t="s">
        <v>35</v>
      </c>
      <c r="B16" s="11">
        <v>226235.962</v>
      </c>
      <c r="C16" s="11">
        <v>226235.962</v>
      </c>
      <c r="D16" s="11">
        <v>226235.76</v>
      </c>
      <c r="E16" s="20">
        <f t="shared" si="0"/>
        <v>99.9999107126921</v>
      </c>
      <c r="F16" s="20">
        <f t="shared" si="1"/>
        <v>99.9999107126921</v>
      </c>
    </row>
    <row r="17" spans="1:6" s="37" customFormat="1" ht="15">
      <c r="A17" s="38" t="s">
        <v>36</v>
      </c>
      <c r="B17" s="11">
        <v>49141.533</v>
      </c>
      <c r="C17" s="11">
        <v>49141.533</v>
      </c>
      <c r="D17" s="11">
        <v>49029.804</v>
      </c>
      <c r="E17" s="20">
        <f t="shared" si="0"/>
        <v>99.7726383505374</v>
      </c>
      <c r="F17" s="20">
        <f t="shared" si="1"/>
        <v>99.7726383505374</v>
      </c>
    </row>
    <row r="18" spans="1:6" s="37" customFormat="1" ht="15">
      <c r="A18" s="38" t="s">
        <v>37</v>
      </c>
      <c r="B18" s="11">
        <v>20741.211</v>
      </c>
      <c r="C18" s="11">
        <v>20741.211</v>
      </c>
      <c r="D18" s="11">
        <v>20736.481</v>
      </c>
      <c r="E18" s="20">
        <f t="shared" si="0"/>
        <v>99.97719515991616</v>
      </c>
      <c r="F18" s="20">
        <f t="shared" si="1"/>
        <v>99.97719515991616</v>
      </c>
    </row>
    <row r="19" spans="1:6" s="37" customFormat="1" ht="15">
      <c r="A19" s="38" t="s">
        <v>38</v>
      </c>
      <c r="B19" s="11">
        <v>6767.964</v>
      </c>
      <c r="C19" s="11">
        <v>6767.964</v>
      </c>
      <c r="D19" s="11">
        <v>6766.4</v>
      </c>
      <c r="E19" s="20">
        <f t="shared" si="0"/>
        <v>99.97689113003557</v>
      </c>
      <c r="F19" s="20">
        <f t="shared" si="1"/>
        <v>99.97689113003557</v>
      </c>
    </row>
    <row r="20" spans="1:6" s="37" customFormat="1" ht="30">
      <c r="A20" s="38" t="s">
        <v>39</v>
      </c>
      <c r="B20" s="11">
        <v>31917.376</v>
      </c>
      <c r="C20" s="11">
        <v>31917.376</v>
      </c>
      <c r="D20" s="11">
        <v>29560.295</v>
      </c>
      <c r="E20" s="20">
        <f t="shared" si="0"/>
        <v>92.61505394428413</v>
      </c>
      <c r="F20" s="20">
        <f t="shared" si="1"/>
        <v>92.61505394428413</v>
      </c>
    </row>
    <row r="21" spans="1:6" s="37" customFormat="1" ht="15">
      <c r="A21" s="38" t="s">
        <v>40</v>
      </c>
      <c r="B21" s="11">
        <f>SUM(B15)-B16-B17-B18-B19-B20</f>
        <v>52554.70700000004</v>
      </c>
      <c r="C21" s="11">
        <f>SUM(C15)-C16-C17-C18-C19-C20</f>
        <v>52554.70700000004</v>
      </c>
      <c r="D21" s="11">
        <f>SUM(D15)-D16-D17-D18-D19-D20</f>
        <v>52541.72400000003</v>
      </c>
      <c r="E21" s="20">
        <f t="shared" si="0"/>
        <v>99.97529621847191</v>
      </c>
      <c r="F21" s="20">
        <f t="shared" si="1"/>
        <v>99.97529621847191</v>
      </c>
    </row>
    <row r="22" spans="1:6" s="37" customFormat="1" ht="15">
      <c r="A22" s="36" t="s">
        <v>41</v>
      </c>
      <c r="B22" s="25">
        <v>27854.57</v>
      </c>
      <c r="C22" s="25">
        <v>27854.57</v>
      </c>
      <c r="D22" s="25">
        <v>27790.087</v>
      </c>
      <c r="E22" s="20">
        <f t="shared" si="0"/>
        <v>99.76850118310927</v>
      </c>
      <c r="F22" s="20">
        <f t="shared" si="1"/>
        <v>99.76850118310927</v>
      </c>
    </row>
    <row r="23" spans="1:6" s="35" customFormat="1" ht="28.5">
      <c r="A23" s="34" t="s">
        <v>59</v>
      </c>
      <c r="B23" s="18">
        <f>B24+B34</f>
        <v>835577.097</v>
      </c>
      <c r="C23" s="18">
        <f>C24+C34</f>
        <v>835577.097</v>
      </c>
      <c r="D23" s="18">
        <f>D24+D34</f>
        <v>834312.247</v>
      </c>
      <c r="E23" s="19">
        <f t="shared" si="0"/>
        <v>99.84862557811347</v>
      </c>
      <c r="F23" s="19">
        <f t="shared" si="1"/>
        <v>99.84862557811347</v>
      </c>
    </row>
    <row r="24" spans="1:6" s="37" customFormat="1" ht="15">
      <c r="A24" s="36" t="s">
        <v>43</v>
      </c>
      <c r="B24" s="25">
        <v>823687.502</v>
      </c>
      <c r="C24" s="25">
        <v>823687.502</v>
      </c>
      <c r="D24" s="25">
        <v>822496.188</v>
      </c>
      <c r="E24" s="20">
        <f t="shared" si="0"/>
        <v>99.85536820734715</v>
      </c>
      <c r="F24" s="20">
        <f t="shared" si="1"/>
        <v>99.85536820734715</v>
      </c>
    </row>
    <row r="25" spans="1:6" s="37" customFormat="1" ht="15">
      <c r="A25" s="38" t="s">
        <v>35</v>
      </c>
      <c r="B25" s="11">
        <v>15453.313</v>
      </c>
      <c r="C25" s="11">
        <v>15453.313</v>
      </c>
      <c r="D25" s="11">
        <v>15188.609</v>
      </c>
      <c r="E25" s="20">
        <f t="shared" si="0"/>
        <v>98.2870728108594</v>
      </c>
      <c r="F25" s="20">
        <f t="shared" si="1"/>
        <v>98.2870728108594</v>
      </c>
    </row>
    <row r="26" spans="1:6" s="37" customFormat="1" ht="15">
      <c r="A26" s="38" t="s">
        <v>36</v>
      </c>
      <c r="B26" s="11">
        <v>3357.214</v>
      </c>
      <c r="C26" s="11">
        <v>3357.214</v>
      </c>
      <c r="D26" s="11">
        <v>3296.098</v>
      </c>
      <c r="E26" s="20">
        <f t="shared" si="0"/>
        <v>98.17956198204821</v>
      </c>
      <c r="F26" s="20">
        <f t="shared" si="1"/>
        <v>98.17956198204821</v>
      </c>
    </row>
    <row r="27" spans="1:6" s="37" customFormat="1" ht="15">
      <c r="A27" s="38" t="s">
        <v>37</v>
      </c>
      <c r="B27" s="11">
        <v>73.6</v>
      </c>
      <c r="C27" s="11">
        <v>73.6</v>
      </c>
      <c r="D27" s="11">
        <v>73.6</v>
      </c>
      <c r="E27" s="20">
        <f t="shared" si="0"/>
        <v>100</v>
      </c>
      <c r="F27" s="20">
        <f t="shared" si="1"/>
        <v>100</v>
      </c>
    </row>
    <row r="28" spans="1:6" s="37" customFormat="1" ht="15">
      <c r="A28" s="38" t="s">
        <v>38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7" customFormat="1" ht="30">
      <c r="A29" s="38" t="s">
        <v>39</v>
      </c>
      <c r="B29" s="11">
        <v>1266.718</v>
      </c>
      <c r="C29" s="11">
        <v>1266.718</v>
      </c>
      <c r="D29" s="11">
        <v>1168.607</v>
      </c>
      <c r="E29" s="20">
        <f t="shared" si="0"/>
        <v>92.25470862496624</v>
      </c>
      <c r="F29" s="20">
        <f t="shared" si="1"/>
        <v>92.25470862496624</v>
      </c>
    </row>
    <row r="30" spans="1:6" s="37" customFormat="1" ht="15">
      <c r="A30" s="38" t="s">
        <v>40</v>
      </c>
      <c r="B30" s="11">
        <f>SUM(B24)-B25-B26-B27-B28-B29</f>
        <v>803234.13</v>
      </c>
      <c r="C30" s="11">
        <f>SUM(C24)-C25-C26-C27-C28-C29</f>
        <v>803234.13</v>
      </c>
      <c r="D30" s="11">
        <f>SUM(D24)-D25-D26-D27-D28-D29</f>
        <v>802466.762</v>
      </c>
      <c r="E30" s="20">
        <f t="shared" si="0"/>
        <v>99.9044652148932</v>
      </c>
      <c r="F30" s="20">
        <f t="shared" si="1"/>
        <v>99.9044652148932</v>
      </c>
    </row>
    <row r="31" spans="1:6" s="37" customFormat="1" ht="15">
      <c r="A31" s="38" t="s">
        <v>44</v>
      </c>
      <c r="B31" s="11">
        <f>SUM(B32:B33)</f>
        <v>778232.088</v>
      </c>
      <c r="C31" s="11">
        <f>SUM(C32:C33)</f>
        <v>778232.088</v>
      </c>
      <c r="D31" s="11">
        <f>SUM(D32:D33)</f>
        <v>777993.791</v>
      </c>
      <c r="E31" s="20">
        <f t="shared" si="0"/>
        <v>99.96937970000538</v>
      </c>
      <c r="F31" s="20">
        <f t="shared" si="1"/>
        <v>99.96937970000538</v>
      </c>
    </row>
    <row r="32" spans="1:6" s="37" customFormat="1" ht="30">
      <c r="A32" s="39" t="s">
        <v>63</v>
      </c>
      <c r="B32" s="11">
        <v>460023.188</v>
      </c>
      <c r="C32" s="11">
        <v>460023.188</v>
      </c>
      <c r="D32" s="67">
        <v>460012.376</v>
      </c>
      <c r="E32" s="20">
        <f t="shared" si="0"/>
        <v>99.99764968369377</v>
      </c>
      <c r="F32" s="20">
        <f t="shared" si="1"/>
        <v>99.99764968369377</v>
      </c>
    </row>
    <row r="33" spans="1:6" s="37" customFormat="1" ht="15">
      <c r="A33" s="39" t="s">
        <v>60</v>
      </c>
      <c r="B33" s="11">
        <v>318208.9</v>
      </c>
      <c r="C33" s="11">
        <v>318208.9</v>
      </c>
      <c r="D33" s="11">
        <v>317981.415</v>
      </c>
      <c r="E33" s="20">
        <f t="shared" si="0"/>
        <v>99.92851079903798</v>
      </c>
      <c r="F33" s="20">
        <f t="shared" si="1"/>
        <v>99.92851079903798</v>
      </c>
    </row>
    <row r="34" spans="1:6" s="37" customFormat="1" ht="15">
      <c r="A34" s="36" t="s">
        <v>41</v>
      </c>
      <c r="B34" s="25">
        <v>11889.595</v>
      </c>
      <c r="C34" s="25">
        <v>11889.595</v>
      </c>
      <c r="D34" s="25">
        <v>11816.059</v>
      </c>
      <c r="E34" s="20">
        <f t="shared" si="0"/>
        <v>99.38150963089996</v>
      </c>
      <c r="F34" s="20">
        <f t="shared" si="1"/>
        <v>99.38150963089996</v>
      </c>
    </row>
    <row r="35" spans="1:6" s="35" customFormat="1" ht="14.25">
      <c r="A35" s="34" t="s">
        <v>61</v>
      </c>
      <c r="B35" s="18">
        <f>B36+B41</f>
        <v>115953.504</v>
      </c>
      <c r="C35" s="18">
        <f>C36+C41</f>
        <v>115953.504</v>
      </c>
      <c r="D35" s="18">
        <f>D36+D41</f>
        <v>114625.16</v>
      </c>
      <c r="E35" s="19">
        <f t="shared" si="0"/>
        <v>98.85441668067229</v>
      </c>
      <c r="F35" s="19">
        <f t="shared" si="1"/>
        <v>98.85441668067229</v>
      </c>
    </row>
    <row r="36" spans="1:6" s="37" customFormat="1" ht="15">
      <c r="A36" s="36" t="s">
        <v>43</v>
      </c>
      <c r="B36" s="25">
        <v>89564.652</v>
      </c>
      <c r="C36" s="25">
        <v>89564.652</v>
      </c>
      <c r="D36" s="25">
        <v>88493.7</v>
      </c>
      <c r="E36" s="20">
        <f t="shared" si="0"/>
        <v>98.804269345009</v>
      </c>
      <c r="F36" s="20">
        <f t="shared" si="1"/>
        <v>98.804269345009</v>
      </c>
    </row>
    <row r="37" spans="1:6" s="37" customFormat="1" ht="15">
      <c r="A37" s="38" t="s">
        <v>35</v>
      </c>
      <c r="B37" s="11">
        <v>40713.289</v>
      </c>
      <c r="C37" s="11">
        <v>40713.289</v>
      </c>
      <c r="D37" s="11">
        <v>40713.228</v>
      </c>
      <c r="E37" s="20">
        <f t="shared" si="0"/>
        <v>99.9998501717707</v>
      </c>
      <c r="F37" s="20">
        <f t="shared" si="1"/>
        <v>99.9998501717707</v>
      </c>
    </row>
    <row r="38" spans="1:6" s="37" customFormat="1" ht="15">
      <c r="A38" s="38" t="s">
        <v>36</v>
      </c>
      <c r="B38" s="11">
        <v>9016.122</v>
      </c>
      <c r="C38" s="11">
        <v>9016.122</v>
      </c>
      <c r="D38" s="11">
        <v>9002.838</v>
      </c>
      <c r="E38" s="20">
        <f t="shared" si="0"/>
        <v>99.85266392801695</v>
      </c>
      <c r="F38" s="20">
        <f t="shared" si="1"/>
        <v>99.85266392801695</v>
      </c>
    </row>
    <row r="39" spans="1:6" s="37" customFormat="1" ht="30">
      <c r="A39" s="38" t="s">
        <v>39</v>
      </c>
      <c r="B39" s="11">
        <v>6055.424</v>
      </c>
      <c r="C39" s="11">
        <v>6055.424</v>
      </c>
      <c r="D39" s="11">
        <v>5332.345</v>
      </c>
      <c r="E39" s="20">
        <f t="shared" si="0"/>
        <v>88.05898645577915</v>
      </c>
      <c r="F39" s="20">
        <f t="shared" si="1"/>
        <v>88.05898645577915</v>
      </c>
    </row>
    <row r="40" spans="1:6" s="37" customFormat="1" ht="15">
      <c r="A40" s="38" t="s">
        <v>40</v>
      </c>
      <c r="B40" s="11">
        <f>SUM(B36)-B37-B38-B39</f>
        <v>33779.81700000001</v>
      </c>
      <c r="C40" s="11">
        <f>SUM(C36)-C37-C38-C39</f>
        <v>33779.81700000001</v>
      </c>
      <c r="D40" s="11">
        <f>SUM(D36)-D37-D38-D39</f>
        <v>33445.28899999999</v>
      </c>
      <c r="E40" s="20">
        <f t="shared" si="0"/>
        <v>99.00968083989318</v>
      </c>
      <c r="F40" s="20">
        <f t="shared" si="1"/>
        <v>99.00968083989318</v>
      </c>
    </row>
    <row r="41" spans="1:6" s="37" customFormat="1" ht="15">
      <c r="A41" s="36" t="s">
        <v>41</v>
      </c>
      <c r="B41" s="25">
        <v>26388.852</v>
      </c>
      <c r="C41" s="25">
        <v>26388.852</v>
      </c>
      <c r="D41" s="25">
        <v>26131.46</v>
      </c>
      <c r="E41" s="20">
        <f t="shared" si="0"/>
        <v>99.02461842599291</v>
      </c>
      <c r="F41" s="20">
        <f t="shared" si="1"/>
        <v>99.02461842599291</v>
      </c>
    </row>
    <row r="42" spans="1:6" s="35" customFormat="1" ht="14.25">
      <c r="A42" s="34" t="s">
        <v>62</v>
      </c>
      <c r="B42" s="18">
        <f>B43+B48</f>
        <v>71909.524</v>
      </c>
      <c r="C42" s="18">
        <f>C43+C48</f>
        <v>71909.524</v>
      </c>
      <c r="D42" s="18">
        <f>D43+D48</f>
        <v>66203.46</v>
      </c>
      <c r="E42" s="19">
        <f t="shared" si="0"/>
        <v>92.06493982632954</v>
      </c>
      <c r="F42" s="19">
        <f t="shared" si="1"/>
        <v>92.06493982632954</v>
      </c>
    </row>
    <row r="43" spans="1:6" s="37" customFormat="1" ht="15">
      <c r="A43" s="36" t="s">
        <v>43</v>
      </c>
      <c r="B43" s="25">
        <v>53627.257</v>
      </c>
      <c r="C43" s="25">
        <v>53627.257</v>
      </c>
      <c r="D43" s="25">
        <v>53533.997</v>
      </c>
      <c r="E43" s="20">
        <f t="shared" si="0"/>
        <v>99.82609589746498</v>
      </c>
      <c r="F43" s="20">
        <f t="shared" si="1"/>
        <v>99.82609589746498</v>
      </c>
    </row>
    <row r="44" spans="1:6" s="37" customFormat="1" ht="15">
      <c r="A44" s="38" t="s">
        <v>35</v>
      </c>
      <c r="B44" s="11">
        <v>24520.528</v>
      </c>
      <c r="C44" s="11">
        <v>24520.528</v>
      </c>
      <c r="D44" s="11">
        <v>24520.456</v>
      </c>
      <c r="E44" s="20">
        <f t="shared" si="0"/>
        <v>99.99970636847624</v>
      </c>
      <c r="F44" s="20">
        <f t="shared" si="1"/>
        <v>99.99970636847624</v>
      </c>
    </row>
    <row r="45" spans="1:6" s="37" customFormat="1" ht="15">
      <c r="A45" s="38" t="s">
        <v>36</v>
      </c>
      <c r="B45" s="11">
        <v>5391.637</v>
      </c>
      <c r="C45" s="11">
        <v>5391.637</v>
      </c>
      <c r="D45" s="11">
        <v>5388.434</v>
      </c>
      <c r="E45" s="20">
        <f t="shared" si="0"/>
        <v>99.94059318162554</v>
      </c>
      <c r="F45" s="20">
        <f t="shared" si="1"/>
        <v>99.94059318162554</v>
      </c>
    </row>
    <row r="46" spans="1:6" s="37" customFormat="1" ht="30">
      <c r="A46" s="38" t="s">
        <v>39</v>
      </c>
      <c r="B46" s="11">
        <v>3672.694</v>
      </c>
      <c r="C46" s="11">
        <v>3672.694</v>
      </c>
      <c r="D46" s="11">
        <v>3621.511</v>
      </c>
      <c r="E46" s="20">
        <f t="shared" si="0"/>
        <v>98.60639084007543</v>
      </c>
      <c r="F46" s="20">
        <f t="shared" si="1"/>
        <v>98.60639084007543</v>
      </c>
    </row>
    <row r="47" spans="1:6" s="37" customFormat="1" ht="15">
      <c r="A47" s="38" t="s">
        <v>40</v>
      </c>
      <c r="B47" s="11">
        <f>SUM(B43)-B44-B45-B46</f>
        <v>20042.398</v>
      </c>
      <c r="C47" s="11">
        <f>SUM(C43)-C44-C45-C46</f>
        <v>20042.398</v>
      </c>
      <c r="D47" s="11">
        <f>SUM(D43)-D44-D45-D46</f>
        <v>20003.596000000005</v>
      </c>
      <c r="E47" s="20">
        <f t="shared" si="0"/>
        <v>99.80640041176711</v>
      </c>
      <c r="F47" s="20">
        <f t="shared" si="1"/>
        <v>99.80640041176711</v>
      </c>
    </row>
    <row r="48" spans="1:6" s="37" customFormat="1" ht="15">
      <c r="A48" s="36" t="s">
        <v>41</v>
      </c>
      <c r="B48" s="25">
        <v>18282.267</v>
      </c>
      <c r="C48" s="25">
        <v>18282.267</v>
      </c>
      <c r="D48" s="25">
        <v>12669.463</v>
      </c>
      <c r="E48" s="20">
        <f t="shared" si="0"/>
        <v>69.29919030282186</v>
      </c>
      <c r="F48" s="20">
        <f t="shared" si="1"/>
        <v>69.29919030282186</v>
      </c>
    </row>
    <row r="49" spans="1:6" s="37" customFormat="1" ht="14.25">
      <c r="A49" s="34" t="s">
        <v>45</v>
      </c>
      <c r="B49" s="18">
        <f>B50+B55</f>
        <v>94642.265</v>
      </c>
      <c r="C49" s="18">
        <f>C50+C55</f>
        <v>94642.265</v>
      </c>
      <c r="D49" s="18">
        <f>D50+D55</f>
        <v>92242.473</v>
      </c>
      <c r="E49" s="19">
        <f t="shared" si="0"/>
        <v>97.46435485245412</v>
      </c>
      <c r="F49" s="19">
        <f t="shared" si="1"/>
        <v>97.46435485245412</v>
      </c>
    </row>
    <row r="50" spans="1:6" s="37" customFormat="1" ht="15">
      <c r="A50" s="36" t="s">
        <v>43</v>
      </c>
      <c r="B50" s="25">
        <v>85790.132</v>
      </c>
      <c r="C50" s="25">
        <v>85790.132</v>
      </c>
      <c r="D50" s="25">
        <v>84603.163</v>
      </c>
      <c r="E50" s="20">
        <f t="shared" si="0"/>
        <v>98.61642712007949</v>
      </c>
      <c r="F50" s="20">
        <f t="shared" si="1"/>
        <v>98.61642712007949</v>
      </c>
    </row>
    <row r="51" spans="1:6" s="37" customFormat="1" ht="15">
      <c r="A51" s="38" t="s">
        <v>35</v>
      </c>
      <c r="B51" s="11">
        <v>53090.9</v>
      </c>
      <c r="C51" s="11">
        <v>53090.9</v>
      </c>
      <c r="D51" s="11">
        <v>53088.184</v>
      </c>
      <c r="E51" s="20">
        <f t="shared" si="0"/>
        <v>99.99488424569935</v>
      </c>
      <c r="F51" s="20">
        <f t="shared" si="1"/>
        <v>99.99488424569935</v>
      </c>
    </row>
    <row r="52" spans="1:6" s="37" customFormat="1" ht="15">
      <c r="A52" s="38" t="s">
        <v>36</v>
      </c>
      <c r="B52" s="11">
        <v>11685.496</v>
      </c>
      <c r="C52" s="11">
        <v>11685.496</v>
      </c>
      <c r="D52" s="11">
        <v>11645.786</v>
      </c>
      <c r="E52" s="20">
        <f t="shared" si="0"/>
        <v>99.66017702628969</v>
      </c>
      <c r="F52" s="20">
        <f t="shared" si="1"/>
        <v>99.66017702628969</v>
      </c>
    </row>
    <row r="53" spans="1:6" s="37" customFormat="1" ht="30">
      <c r="A53" s="38" t="s">
        <v>39</v>
      </c>
      <c r="B53" s="11">
        <v>4404.446</v>
      </c>
      <c r="C53" s="11">
        <v>4404.446</v>
      </c>
      <c r="D53" s="11">
        <v>3998.884</v>
      </c>
      <c r="E53" s="20">
        <f t="shared" si="0"/>
        <v>90.79198609768402</v>
      </c>
      <c r="F53" s="20">
        <f t="shared" si="1"/>
        <v>90.79198609768402</v>
      </c>
    </row>
    <row r="54" spans="1:6" s="37" customFormat="1" ht="15">
      <c r="A54" s="38" t="s">
        <v>40</v>
      </c>
      <c r="B54" s="11">
        <f>SUM(B50)-B51-B52-B53</f>
        <v>16609.289999999997</v>
      </c>
      <c r="C54" s="11">
        <f>SUM(C50)-C51-C52-C53</f>
        <v>16609.289999999997</v>
      </c>
      <c r="D54" s="11">
        <f>SUM(D50)-D51-D52-D53</f>
        <v>15870.309</v>
      </c>
      <c r="E54" s="20">
        <f t="shared" si="0"/>
        <v>95.55079717435244</v>
      </c>
      <c r="F54" s="20">
        <f t="shared" si="1"/>
        <v>95.55079717435244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7639.31</v>
      </c>
      <c r="E55" s="20">
        <f t="shared" si="0"/>
        <v>86.29908746287477</v>
      </c>
      <c r="F55" s="20">
        <f t="shared" si="1"/>
        <v>86.29908746287477</v>
      </c>
    </row>
    <row r="56" spans="1:6" s="37" customFormat="1" ht="28.5">
      <c r="A56" s="21" t="s">
        <v>46</v>
      </c>
      <c r="B56" s="22">
        <f>B57+B60</f>
        <v>421673.832</v>
      </c>
      <c r="C56" s="22">
        <f>C57+C60</f>
        <v>421673.832</v>
      </c>
      <c r="D56" s="69">
        <f>D57+D60</f>
        <v>329976.819</v>
      </c>
      <c r="E56" s="19">
        <f t="shared" si="0"/>
        <v>78.25404233289012</v>
      </c>
      <c r="F56" s="19">
        <f t="shared" si="1"/>
        <v>78.25404233289012</v>
      </c>
    </row>
    <row r="57" spans="1:6" s="37" customFormat="1" ht="15">
      <c r="A57" s="36" t="s">
        <v>43</v>
      </c>
      <c r="B57" s="25">
        <v>203851.486</v>
      </c>
      <c r="C57" s="25">
        <v>203851.486</v>
      </c>
      <c r="D57" s="25">
        <v>180209.911</v>
      </c>
      <c r="E57" s="20">
        <f t="shared" si="0"/>
        <v>88.40254958945944</v>
      </c>
      <c r="F57" s="20">
        <f t="shared" si="1"/>
        <v>88.40254958945944</v>
      </c>
    </row>
    <row r="58" spans="1:6" s="37" customFormat="1" ht="30">
      <c r="A58" s="38" t="s">
        <v>39</v>
      </c>
      <c r="B58" s="11">
        <v>25333.7</v>
      </c>
      <c r="C58" s="11">
        <v>25333.7</v>
      </c>
      <c r="D58" s="11">
        <v>22677.744</v>
      </c>
      <c r="E58" s="20">
        <f t="shared" si="0"/>
        <v>89.516114898337</v>
      </c>
      <c r="F58" s="20">
        <f t="shared" si="1"/>
        <v>89.516114898337</v>
      </c>
    </row>
    <row r="59" spans="1:6" s="37" customFormat="1" ht="15">
      <c r="A59" s="38" t="s">
        <v>40</v>
      </c>
      <c r="B59" s="11">
        <f>SUM(B57)-B58</f>
        <v>178517.786</v>
      </c>
      <c r="C59" s="11">
        <f>SUM(C57)-C58</f>
        <v>178517.786</v>
      </c>
      <c r="D59" s="11">
        <f>SUM(D57)-D58</f>
        <v>157532.167</v>
      </c>
      <c r="E59" s="20">
        <f t="shared" si="0"/>
        <v>88.24452203322754</v>
      </c>
      <c r="F59" s="20">
        <f t="shared" si="1"/>
        <v>88.24452203322754</v>
      </c>
    </row>
    <row r="60" spans="1:6" s="37" customFormat="1" ht="15">
      <c r="A60" s="36" t="s">
        <v>41</v>
      </c>
      <c r="B60" s="25">
        <v>217822.346</v>
      </c>
      <c r="C60" s="25">
        <v>217822.346</v>
      </c>
      <c r="D60" s="25">
        <v>149766.908</v>
      </c>
      <c r="E60" s="20">
        <f t="shared" si="0"/>
        <v>68.75644797251427</v>
      </c>
      <c r="F60" s="20">
        <f t="shared" si="1"/>
        <v>68.75644797251427</v>
      </c>
    </row>
    <row r="61" spans="1:6" s="37" customFormat="1" ht="15">
      <c r="A61" s="21" t="s">
        <v>47</v>
      </c>
      <c r="B61" s="22">
        <f>SUM(B62)</f>
        <v>91772.823</v>
      </c>
      <c r="C61" s="22">
        <f>SUM(C62)</f>
        <v>91772.823</v>
      </c>
      <c r="D61" s="22">
        <f>SUM(D62)</f>
        <v>76069.603</v>
      </c>
      <c r="E61" s="20">
        <f t="shared" si="0"/>
        <v>82.8890302306599</v>
      </c>
      <c r="F61" s="20">
        <f t="shared" si="1"/>
        <v>82.8890302306599</v>
      </c>
    </row>
    <row r="62" spans="1:6" s="37" customFormat="1" ht="15">
      <c r="A62" s="36" t="s">
        <v>41</v>
      </c>
      <c r="B62" s="25">
        <v>91772.823</v>
      </c>
      <c r="C62" s="25">
        <v>91772.823</v>
      </c>
      <c r="D62" s="25">
        <v>76069.603</v>
      </c>
      <c r="E62" s="20">
        <f t="shared" si="0"/>
        <v>82.8890302306599</v>
      </c>
      <c r="F62" s="20">
        <f t="shared" si="1"/>
        <v>82.8890302306599</v>
      </c>
    </row>
    <row r="63" spans="1:6" s="37" customFormat="1" ht="15">
      <c r="A63" s="40" t="s">
        <v>48</v>
      </c>
      <c r="B63" s="22">
        <f>SUM(B64:B65)</f>
        <v>316728.20399999997</v>
      </c>
      <c r="C63" s="22">
        <f>SUM(C64:C65)</f>
        <v>316728.20399999997</v>
      </c>
      <c r="D63" s="22">
        <f>SUM(D64:D65)</f>
        <v>271634.051</v>
      </c>
      <c r="E63" s="19">
        <f t="shared" si="0"/>
        <v>85.76250790725287</v>
      </c>
      <c r="F63" s="19">
        <f t="shared" si="1"/>
        <v>85.76250790725287</v>
      </c>
    </row>
    <row r="64" spans="1:6" s="37" customFormat="1" ht="15">
      <c r="A64" s="36" t="s">
        <v>40</v>
      </c>
      <c r="B64" s="25">
        <v>106158.037</v>
      </c>
      <c r="C64" s="25">
        <v>106158.037</v>
      </c>
      <c r="D64" s="25">
        <v>96333.275</v>
      </c>
      <c r="E64" s="20">
        <f t="shared" si="0"/>
        <v>90.74515479218968</v>
      </c>
      <c r="F64" s="20">
        <f t="shared" si="1"/>
        <v>90.74515479218968</v>
      </c>
    </row>
    <row r="65" spans="1:6" s="37" customFormat="1" ht="15">
      <c r="A65" s="36" t="s">
        <v>41</v>
      </c>
      <c r="B65" s="25">
        <v>210570.167</v>
      </c>
      <c r="C65" s="25">
        <v>210570.167</v>
      </c>
      <c r="D65" s="25">
        <v>175300.776</v>
      </c>
      <c r="E65" s="20">
        <f t="shared" si="0"/>
        <v>83.25052807694266</v>
      </c>
      <c r="F65" s="20">
        <f t="shared" si="1"/>
        <v>83.25052807694266</v>
      </c>
    </row>
    <row r="66" spans="1:6" s="37" customFormat="1" ht="57">
      <c r="A66" s="41" t="s">
        <v>49</v>
      </c>
      <c r="B66" s="22">
        <f>SUM(B67:B67)</f>
        <v>29700</v>
      </c>
      <c r="C66" s="22">
        <f>SUM(C67:C67)</f>
        <v>29700</v>
      </c>
      <c r="D66" s="22">
        <f>SUM(D67:D67)</f>
        <v>29400</v>
      </c>
      <c r="E66" s="19">
        <f t="shared" si="0"/>
        <v>98.98989898989899</v>
      </c>
      <c r="F66" s="19">
        <f t="shared" si="1"/>
        <v>98.98989898989899</v>
      </c>
    </row>
    <row r="67" spans="1:6" s="37" customFormat="1" ht="15">
      <c r="A67" s="36" t="s">
        <v>41</v>
      </c>
      <c r="B67" s="25">
        <v>29700</v>
      </c>
      <c r="C67" s="25">
        <v>29700</v>
      </c>
      <c r="D67" s="25">
        <v>29400</v>
      </c>
      <c r="E67" s="20">
        <f t="shared" si="0"/>
        <v>98.98989898989899</v>
      </c>
      <c r="F67" s="20">
        <f t="shared" si="1"/>
        <v>98.98989898989899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8956</v>
      </c>
      <c r="D68" s="18">
        <f>SUM(D69)+D72</f>
        <v>8927.337</v>
      </c>
      <c r="E68" s="19">
        <f t="shared" si="0"/>
        <v>99.6799575703439</v>
      </c>
      <c r="F68" s="19">
        <f t="shared" si="1"/>
        <v>99.6799575703439</v>
      </c>
    </row>
    <row r="69" spans="1:6" s="37" customFormat="1" ht="15">
      <c r="A69" s="36" t="s">
        <v>43</v>
      </c>
      <c r="B69" s="25">
        <v>8156</v>
      </c>
      <c r="C69" s="25">
        <v>8156</v>
      </c>
      <c r="D69" s="25">
        <v>8128.137</v>
      </c>
      <c r="E69" s="20">
        <f>SUM(D69)/B69*100</f>
        <v>99.6583742030407</v>
      </c>
      <c r="F69" s="20">
        <f>SUM(D69)/C69*100</f>
        <v>99.6583742030407</v>
      </c>
    </row>
    <row r="70" spans="1:6" s="37" customFormat="1" ht="30">
      <c r="A70" s="38" t="s">
        <v>39</v>
      </c>
      <c r="B70" s="11">
        <v>14.956</v>
      </c>
      <c r="C70" s="11">
        <v>14.956</v>
      </c>
      <c r="D70" s="11">
        <v>2.864</v>
      </c>
      <c r="E70" s="20">
        <f>SUM(D70)/B70*100</f>
        <v>19.149505215298205</v>
      </c>
      <c r="F70" s="20">
        <f>SUM(D70)/C70*100</f>
        <v>19.149505215298205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8141.044</v>
      </c>
      <c r="D71" s="11">
        <f>SUM(D69)-D70</f>
        <v>8125.273</v>
      </c>
      <c r="E71" s="19">
        <f>SUM(D71)/B71*100</f>
        <v>99.80627791718113</v>
      </c>
      <c r="F71" s="19">
        <f>SUM(D71)/C71*100</f>
        <v>99.80627791718113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37806.6</v>
      </c>
      <c r="D74" s="18">
        <v>37806.6</v>
      </c>
      <c r="E74" s="19">
        <f>SUM(D74)/B74*100</f>
        <v>100</v>
      </c>
      <c r="F74" s="19">
        <f>SUM(D74)/C74*100</f>
        <v>100</v>
      </c>
    </row>
    <row r="75" spans="1:6" s="35" customFormat="1" ht="15">
      <c r="A75" s="34" t="s">
        <v>53</v>
      </c>
      <c r="B75" s="18">
        <f>SUM(B76)+B80</f>
        <v>19528.14</v>
      </c>
      <c r="C75" s="18">
        <f>SUM(C76)+C80</f>
        <v>19528.14</v>
      </c>
      <c r="D75" s="18">
        <f>SUM(D76)+D80</f>
        <v>16664.113</v>
      </c>
      <c r="E75" s="20">
        <f>SUM(D75)/B75*100</f>
        <v>85.3338464390362</v>
      </c>
      <c r="F75" s="20">
        <f>SUM(D75)/C75*100</f>
        <v>85.3338464390362</v>
      </c>
    </row>
    <row r="76" spans="1:6" s="35" customFormat="1" ht="15">
      <c r="A76" s="36" t="s">
        <v>43</v>
      </c>
      <c r="B76" s="25">
        <f>7250.968+477.6-50-228.1</f>
        <v>7450.468</v>
      </c>
      <c r="C76" s="25">
        <v>7450.468</v>
      </c>
      <c r="D76" s="25">
        <f>3673.222-0.476+668.086+155+109.464+396.828+539.338+806.648+163.729</f>
        <v>6511.839</v>
      </c>
      <c r="E76" s="19">
        <f>SUM(D76)/B76*100</f>
        <v>87.40174442732993</v>
      </c>
      <c r="F76" s="19">
        <f>SUM(D76)/C76*100</f>
        <v>87.40174442732993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7450.468</v>
      </c>
      <c r="C79" s="11">
        <f>SUM(C76)-C77-C78</f>
        <v>7450.468</v>
      </c>
      <c r="D79" s="11">
        <f>SUM(D76)-D77-D78</f>
        <v>6511.839</v>
      </c>
      <c r="E79" s="20">
        <f aca="true" t="shared" si="2" ref="E79:E90">SUM(D79)/B79*100</f>
        <v>87.40174442732993</v>
      </c>
      <c r="F79" s="20">
        <f aca="true" t="shared" si="3" ref="F79:F90">SUM(D79)/C79*100</f>
        <v>87.40174442732993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v>12077.672</v>
      </c>
      <c r="D80" s="25">
        <f>55.634+3915.74+150+257.5+5531.195+450.915+20.503-229.213</f>
        <v>10152.274000000001</v>
      </c>
      <c r="E80" s="20">
        <f t="shared" si="2"/>
        <v>84.05820260725744</v>
      </c>
      <c r="F80" s="20">
        <f t="shared" si="3"/>
        <v>84.05820260725744</v>
      </c>
    </row>
    <row r="81" spans="1:6" s="37" customFormat="1" ht="40.5">
      <c r="A81" s="42" t="s">
        <v>54</v>
      </c>
      <c r="B81" s="70">
        <v>23493.296</v>
      </c>
      <c r="C81" s="70">
        <v>23493.296</v>
      </c>
      <c r="D81" s="18">
        <v>23317.176</v>
      </c>
      <c r="E81" s="19">
        <f t="shared" si="2"/>
        <v>99.2503393308457</v>
      </c>
      <c r="F81" s="19">
        <f t="shared" si="3"/>
        <v>99.2503393308457</v>
      </c>
    </row>
    <row r="82" spans="1:11" s="46" customFormat="1" ht="15.75">
      <c r="A82" s="43" t="s">
        <v>55</v>
      </c>
      <c r="B82" s="71">
        <f>B5+B14+B23+B35+B42+B49+B56+B61+B63+B66+B68+B73+B74+B75+B81</f>
        <v>3275125.1200000006</v>
      </c>
      <c r="C82" s="71">
        <f>C5+C14+C23+C35+C42+C49+C56+C61+C63+C66+C68+C73+C74+C75+C81</f>
        <v>3275125.1200000006</v>
      </c>
      <c r="D82" s="28">
        <f>D5+D14+D23+D35+D42+D49+D56+D61+D63+D66+D68+D73+D74+D75+D81</f>
        <v>3092066.2819999997</v>
      </c>
      <c r="E82" s="72">
        <f t="shared" si="2"/>
        <v>94.41063069981274</v>
      </c>
      <c r="F82" s="72">
        <f t="shared" si="3"/>
        <v>94.41063069981274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2522224.0300000003</v>
      </c>
      <c r="C83" s="28">
        <f>C6+C15+C24+C36+C43+C50+C57+C64+C69+C76+C74</f>
        <v>2522224.0300000003</v>
      </c>
      <c r="D83" s="28">
        <f>D6+D15+D24+D36+D43+D50+D57+D64+D69+D76+D74</f>
        <v>2475927.746</v>
      </c>
      <c r="E83" s="72">
        <f t="shared" si="2"/>
        <v>98.16446582661412</v>
      </c>
      <c r="F83" s="72">
        <f t="shared" si="3"/>
        <v>98.16446582661412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778498.6950000001</v>
      </c>
      <c r="C84" s="22">
        <f t="shared" si="4"/>
        <v>778498.6950000001</v>
      </c>
      <c r="D84" s="22">
        <f t="shared" si="4"/>
        <v>778149.9970000001</v>
      </c>
      <c r="E84" s="19">
        <f t="shared" si="2"/>
        <v>99.9552089165673</v>
      </c>
      <c r="F84" s="19">
        <f t="shared" si="3"/>
        <v>99.9552089165673</v>
      </c>
    </row>
    <row r="85" spans="1:6" ht="15">
      <c r="A85" s="47" t="s">
        <v>36</v>
      </c>
      <c r="B85" s="22">
        <f t="shared" si="4"/>
        <v>171736.49599999998</v>
      </c>
      <c r="C85" s="22">
        <f t="shared" si="4"/>
        <v>171736.49599999998</v>
      </c>
      <c r="D85" s="22">
        <f t="shared" si="4"/>
        <v>171216.22699999998</v>
      </c>
      <c r="E85" s="19">
        <f t="shared" si="2"/>
        <v>99.6970539098457</v>
      </c>
      <c r="F85" s="19">
        <f t="shared" si="3"/>
        <v>99.6970539098457</v>
      </c>
    </row>
    <row r="86" spans="1:6" ht="15">
      <c r="A86" s="47" t="s">
        <v>56</v>
      </c>
      <c r="B86" s="22">
        <f>B70+B11+B20+B29+B39+B46+B53+B58</f>
        <v>153919.921</v>
      </c>
      <c r="C86" s="22">
        <f>C70+C11+C20+C29+C39+C46+C53+C58</f>
        <v>153919.921</v>
      </c>
      <c r="D86" s="22">
        <f>D70+D11+D20+D29+D39+D46+D53+D58</f>
        <v>145592.10400000002</v>
      </c>
      <c r="E86" s="19">
        <f t="shared" si="2"/>
        <v>94.58951320537646</v>
      </c>
      <c r="F86" s="19">
        <f t="shared" si="3"/>
        <v>94.58951320537646</v>
      </c>
    </row>
    <row r="87" spans="1:6" ht="15">
      <c r="A87" s="47" t="s">
        <v>40</v>
      </c>
      <c r="B87" s="22">
        <f>B83-B84-B85-B86</f>
        <v>1418068.918</v>
      </c>
      <c r="C87" s="22">
        <f>C83-C84-C85-C86</f>
        <v>1418068.918</v>
      </c>
      <c r="D87" s="22">
        <f>D83-D84-D85-D86</f>
        <v>1380969.4179999998</v>
      </c>
      <c r="E87" s="19">
        <f t="shared" si="2"/>
        <v>97.38380134215731</v>
      </c>
      <c r="F87" s="19">
        <f t="shared" si="3"/>
        <v>97.38380134215731</v>
      </c>
    </row>
    <row r="88" spans="1:6" ht="15">
      <c r="A88" s="34" t="s">
        <v>41</v>
      </c>
      <c r="B88" s="18">
        <f>B13+B22+B41+B34+B55+B60+B62+B65+B67+B72+B80+B48</f>
        <v>726907.794</v>
      </c>
      <c r="C88" s="18">
        <f>C13+C22+C41+C34+C55+C60+C62+C65+C67+C72+C80+C48</f>
        <v>726907.794</v>
      </c>
      <c r="D88" s="18">
        <f>D13+D22+D41+D34+D55+D60+D62+D65+D67+D72+D80+D48</f>
        <v>592821.3599999999</v>
      </c>
      <c r="E88" s="19">
        <f t="shared" si="2"/>
        <v>81.55385936059999</v>
      </c>
      <c r="F88" s="19">
        <f t="shared" si="3"/>
        <v>81.55385936059999</v>
      </c>
    </row>
    <row r="89" spans="1:6" ht="15">
      <c r="A89" s="34" t="s">
        <v>57</v>
      </c>
      <c r="B89" s="18">
        <f>SUM(B81)</f>
        <v>23493.296</v>
      </c>
      <c r="C89" s="18">
        <f>SUM(C81)</f>
        <v>23493.296</v>
      </c>
      <c r="D89" s="18">
        <f>SUM(D81)</f>
        <v>23317.176</v>
      </c>
      <c r="E89" s="19">
        <f t="shared" si="2"/>
        <v>99.2503393308457</v>
      </c>
      <c r="F89" s="19">
        <f t="shared" si="3"/>
        <v>99.2503393308457</v>
      </c>
    </row>
    <row r="90" spans="1:6" ht="28.5">
      <c r="A90" s="34" t="s">
        <v>58</v>
      </c>
      <c r="B90" s="18">
        <f>SUM(B73)</f>
        <v>2500</v>
      </c>
      <c r="C90" s="18">
        <f>SUM(C73)</f>
        <v>2500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2017-01-04T11:59:59Z</cp:lastPrinted>
  <dcterms:created xsi:type="dcterms:W3CDTF">2015-04-07T07:35:57Z</dcterms:created>
  <dcterms:modified xsi:type="dcterms:W3CDTF">2017-01-04T12:00:03Z</dcterms:modified>
  <cp:category/>
  <cp:version/>
  <cp:contentType/>
  <cp:contentStatus/>
</cp:coreProperties>
</file>