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Будівництво Капітальн ремонти" sheetId="1" r:id="rId1"/>
  </sheets>
  <definedNames>
    <definedName name="Z_005971EF_F918_468C_BD25_66E4F9645745_.wvu.FilterData" localSheetId="0" hidden="1">'Будівництво Капітальн ремонти'!$A$4:$G$1302</definedName>
    <definedName name="Z_01DFF1B6_CEF8_410A_9F3C_632D5E9982AA_.wvu.FilterData" localSheetId="0" hidden="1">'Будівництво Капітальн ремонти'!$A$4:$AN$623</definedName>
    <definedName name="Z_04FA63F9_2E56_4F13_A11D_5638017E71B8_.wvu.FilterData" localSheetId="0" hidden="1">'Будівництво Капітальн ремонти'!$A$4:$G$1302</definedName>
    <definedName name="Z_0712C8CF_1B2E_454C_A917_7D6E33313D22_.wvu.FilterData" localSheetId="0" hidden="1">'Будівництво Капітальн ремонти'!$A$3:$G$4</definedName>
    <definedName name="Z_0807BC37_3C63_4F33_8764_08C0EDADAA6D_.wvu.FilterData" localSheetId="0" hidden="1">'Будівництво Капітальн ремонти'!$A$3:$G$4</definedName>
    <definedName name="Z_0807BC37_3C63_4F33_8764_08C0EDADAA6D_.wvu.PrintTitles" localSheetId="0" hidden="1">'Будівництво Капітальн ремонти'!$3:$4</definedName>
    <definedName name="Z_0CAD288D_3D93_4121_9E18_6A575266150B_.wvu.FilterData" localSheetId="0" hidden="1">'Будівництво Капітальн ремонти'!#REF!</definedName>
    <definedName name="Z_2146256A_1085_4DE4_B1BC_94DB5D0FC0F1_.wvu.FilterData" localSheetId="0" hidden="1">'Будівництво Капітальн ремонти'!$A$3:$G$4</definedName>
    <definedName name="Z_237E48EE_855D_4E22_A215_D7BA155C0632_.wvu.FilterData" localSheetId="0" hidden="1">'Будівництво Капітальн ремонти'!$A$3:$G$4</definedName>
    <definedName name="Z_237E48EE_855D_4E22_A215_D7BA155C0632_.wvu.PrintTitles" localSheetId="0" hidden="1">'Будівництво Капітальн ремонти'!$3:$4</definedName>
    <definedName name="Z_25D80E02_DE87_403B_A2BD_704FFA9D66DA_.wvu.FilterData" localSheetId="0" hidden="1">'Будівництво Капітальн ремонти'!$A$4:$G$1302</definedName>
    <definedName name="Z_25D80E02_DE87_403B_A2BD_704FFA9D66DA_.wvu.PrintTitles" localSheetId="0" hidden="1">'Будівництво Капітальн ремонти'!$3:$4</definedName>
    <definedName name="Z_28415913_7AB1_4A02_AA60_C073714C3F09_.wvu.FilterData" localSheetId="0" hidden="1">'Будівництво Капітальн ремонти'!$A$4:$AN$623</definedName>
    <definedName name="Z_302451A2_30FE_4602_BE3B_541073D7AEBA_.wvu.FilterData" localSheetId="0" hidden="1">'Будівництво Капітальн ремонти'!$A$4:$AN$623</definedName>
    <definedName name="Z_373C6CF9_23BB_4CF5_B1A6_873AA5A22ED1_.wvu.FilterData" localSheetId="0" hidden="1">'Будівництво Капітальн ремонти'!$A$4:$AN$623</definedName>
    <definedName name="Z_3BE01B30_3FF8_40C2_9792_578D6EC2F22D_.wvu.FilterData" localSheetId="0" hidden="1">'Будівництво Капітальн ремонти'!$A$4:$AN$623</definedName>
    <definedName name="Z_436A1965_C17E_45AD_8476_CFF58DA45F66_.wvu.FilterData" localSheetId="0" hidden="1">'Будівництво Капітальн ремонти'!$A$4:$G$1302</definedName>
    <definedName name="Z_436A1965_C17E_45AD_8476_CFF58DA45F66_.wvu.PrintTitles" localSheetId="0" hidden="1">'Будівництво Капітальн ремонти'!$3:$4</definedName>
    <definedName name="Z_43A03245_53A5_4659_9E38_5CAD9D54BED8_.wvu.FilterData" localSheetId="0" hidden="1">'Будівництво Капітальн ремонти'!$A$3:$G$4</definedName>
    <definedName name="Z_4D494E37_21A4_41F8_BD77_D1C44D691FA4_.wvu.FilterData" localSheetId="0" hidden="1">'Будівництво Капітальн ремонти'!$A$4:$G$1302</definedName>
    <definedName name="Z_4D494E37_21A4_41F8_BD77_D1C44D691FA4_.wvu.PrintTitles" localSheetId="0" hidden="1">'Будівництво Капітальн ремонти'!$3:$4</definedName>
    <definedName name="Z_5353A7D7_40DB_4C7C_B73E_9BD41A6C5998_.wvu.FilterData" localSheetId="0" hidden="1">'Будівництво Капітальн ремонти'!$A$3:$G$4</definedName>
    <definedName name="Z_592BCC2D_C80C_4ED6_BF39_105E1BEB677B_.wvu.FilterData" localSheetId="0" hidden="1">'Будівництво Капітальн ремонти'!$A$4:$G$1302</definedName>
    <definedName name="Z_592BCC2D_C80C_4ED6_BF39_105E1BEB677B_.wvu.PrintTitles" localSheetId="0" hidden="1">'Будівництво Капітальн ремонти'!$3:$4</definedName>
    <definedName name="Z_6235BC21_3D25_4E8C_898E_855DDDDD2566_.wvu.FilterData" localSheetId="0" hidden="1">'Будівництво Капітальн ремонти'!$A$4:$AN$623</definedName>
    <definedName name="Z_6235BC21_3D25_4E8C_898E_855DDDDD2566_.wvu.PrintTitles" localSheetId="0" hidden="1">'Будівництво Капітальн ремонти'!$3:$4</definedName>
    <definedName name="Z_63624039_79B7_4B53_8C9B_62AEAD1FE854_.wvu.FilterData" localSheetId="0" hidden="1">'Будівництво Капітальн ремонти'!$A$4:$G$1302</definedName>
    <definedName name="Z_63624039_79B7_4B53_8C9B_62AEAD1FE854_.wvu.PrintTitles" localSheetId="0" hidden="1">'Будівництво Капітальн ремонти'!$3:$4</definedName>
    <definedName name="Z_67F93DAC_A070_420F_B775_261F35C9721F_.wvu.FilterData" localSheetId="0" hidden="1">'Будівництво Капітальн ремонти'!$A$3:$G$4</definedName>
    <definedName name="Z_6C44D0DE_ADF0_4756_855B_4978F9F90A71_.wvu.FilterData" localSheetId="0" hidden="1">'Будівництво Капітальн ремонти'!$A$3:$G$4</definedName>
    <definedName name="Z_6C4C0A1E_9F55_46A5_9256_CBEA636F78CA_.wvu.FilterData" localSheetId="0" hidden="1">'Будівництво Капітальн ремонти'!$A$3:$G$4</definedName>
    <definedName name="Z_6C4C0A1E_9F55_46A5_9256_CBEA636F78CA_.wvu.PrintTitles" localSheetId="0" hidden="1">'Будівництво Капітальн ремонти'!$3:$4</definedName>
    <definedName name="Z_6C9AB91F_5ABC_4200_8365_900A36680771_.wvu.FilterData" localSheetId="0" hidden="1">'Будівництво Капітальн ремонти'!$A$3:$G$4</definedName>
    <definedName name="Z_880B0293_1E83_4F03_A590_98BFE28A2EAD_.wvu.FilterData" localSheetId="0" hidden="1">'Будівництво Капітальн ремонти'!#REF!</definedName>
    <definedName name="Z_880B0293_1E83_4F03_A590_98BFE28A2EAD_.wvu.PrintArea" localSheetId="0" hidden="1">'Будівництво Капітальн ремонти'!$A$2:$G$1302</definedName>
    <definedName name="Z_880B0293_1E83_4F03_A590_98BFE28A2EAD_.wvu.PrintTitles" localSheetId="0" hidden="1">'Будівництво Капітальн ремонти'!$3:$4</definedName>
    <definedName name="Z_94A2A2F5_7164_46C6_BF9F_AB5DAA84D213_.wvu.FilterData" localSheetId="0" hidden="1">'Будівництво Капітальн ремонти'!$A$4:$AN$623</definedName>
    <definedName name="Z_94A2A2F5_7164_46C6_BF9F_AB5DAA84D213_.wvu.PrintTitles" localSheetId="0" hidden="1">'Будівництво Капітальн ремонти'!$3:$4</definedName>
    <definedName name="Z_9B348F59_60C9_4B35_8EF0_0CAA0A744718_.wvu.FilterData" localSheetId="0" hidden="1">'Будівництво Капітальн ремонти'!$A$3:$G$4</definedName>
    <definedName name="Z_A1252B65_4D72_4967_8FFE_C9D57468D998_.wvu.FilterData" localSheetId="0" hidden="1">'Будівництво Капітальн ремонти'!$A$4:$AN$623</definedName>
    <definedName name="Z_A840FFB8_8EA2_40E3_BE16_2621F9164B9C_.wvu.FilterData" localSheetId="0" hidden="1">'Будівництво Капітальн ремонти'!$A$3:$G$4</definedName>
    <definedName name="Z_A9491F8C_897A_4DF8_87F6_6CD8431C9F12_.wvu.FilterData" localSheetId="0" hidden="1">'Будівництво Капітальн ремонти'!$A$4:$AN$623</definedName>
    <definedName name="Z_AFFF0CD7_F04C_4431_A681_E6B893AFBFAC_.wvu.FilterData" localSheetId="0" hidden="1">'Будівництво Капітальн ремонти'!$A$4:$AN$623</definedName>
    <definedName name="Z_B2B7808A_1DE3_4E8C_BA26_3C1F89D42E45_.wvu.FilterData" localSheetId="0" hidden="1">'Будівництво Капітальн ремонти'!$A$4:$AN$623</definedName>
    <definedName name="Z_B2B7808A_1DE3_4E8C_BA26_3C1F89D42E45_.wvu.PrintTitles" localSheetId="0" hidden="1">'Будівництво Капітальн ремонти'!$3:$4</definedName>
    <definedName name="Z_C08C5C12_FFBC_4F4C_9138_5D34ADCEB223_.wvu.FilterData" localSheetId="0" hidden="1">'Будівництво Капітальн ремонти'!$A$3:$G$4</definedName>
    <definedName name="Z_C08C5C12_FFBC_4F4C_9138_5D34ADCEB223_.wvu.PrintTitles" localSheetId="0" hidden="1">'Будівництво Капітальн ремонти'!$3:$4</definedName>
    <definedName name="Z_C27955D4_807E_4F74_AF90_54AA294CBBAD_.wvu.FilterData" localSheetId="0" hidden="1">'Будівництво Капітальн ремонти'!$A$4:$G$1302</definedName>
    <definedName name="Z_C431141F_117F_49C7_B3E7_D4961D1E781E_.wvu.FilterData" localSheetId="0" hidden="1">'Будівництво Капітальн ремонти'!#REF!</definedName>
    <definedName name="Z_C431141F_117F_49C7_B3E7_D4961D1E781E_.wvu.PrintArea" localSheetId="0" hidden="1">'Будівництво Капітальн ремонти'!$A$2:$G$1302</definedName>
    <definedName name="Z_C431141F_117F_49C7_B3E7_D4961D1E781E_.wvu.PrintTitles" localSheetId="0" hidden="1">'Будівництво Капітальн ремонти'!$3:$4</definedName>
    <definedName name="Z_C4E1FC53_13AF_4353_A377_998BCF090C4C_.wvu.FilterData" localSheetId="0" hidden="1">'Будівництво Капітальн ремонти'!$A$4:$G$1302</definedName>
    <definedName name="Z_C4E1FC53_13AF_4353_A377_998BCF090C4C_.wvu.PrintTitles" localSheetId="0" hidden="1">'Будівництво Капітальн ремонти'!$3:$4</definedName>
    <definedName name="Z_C4E1FC53_13AF_4353_A377_998BCF090C4C_.wvu.Rows" localSheetId="0" hidden="1">'Будівництво Капітальн ремонти'!$191:$191</definedName>
    <definedName name="Z_C6E63E91_D3BD_4244_BAC2_2378C38DF10F_.wvu.FilterData" localSheetId="0" hidden="1">'Будівництво Капітальн ремонти'!$A$3:$G$4</definedName>
    <definedName name="Z_CA43201F_577B_461A_8DF7_C9B35404B678_.wvu.FilterData" localSheetId="0" hidden="1">'Будівництво Капітальн ремонти'!$A$3:$G$4</definedName>
    <definedName name="Z_D4CC40E6_520E_4D39_B031_6A4B1DAB07E5_.wvu.FilterData" localSheetId="0" hidden="1">'Будівництво Капітальн ремонти'!$A$4:$AN$623</definedName>
    <definedName name="Z_DB58D692_7C71_425A_AE9F_1114FE51D73B_.wvu.FilterData" localSheetId="0" hidden="1">'Будівництво Капітальн ремонти'!$A$3:$G$4</definedName>
    <definedName name="Z_DB8E018D_E53C_4A0C_95B5_EC31789EF013_.wvu.FilterData" localSheetId="0" hidden="1">'Будівництво Капітальн ремонти'!$A$3:$G$4</definedName>
    <definedName name="Z_DBC485AA_79A3_4B47_8CE4_0508E185DAD7_.wvu.FilterData" localSheetId="0" hidden="1">'Будівництво Капітальн ремонти'!$A$4:$AN$623</definedName>
    <definedName name="Z_E00A1D70_FCEF_4F5E_A095_D6081C47D600_.wvu.FilterData" localSheetId="0" hidden="1">'Будівництво Капітальн ремонти'!$A$3:$G$4</definedName>
    <definedName name="Z_EB2530C4_7934_440A_A023_0F790A18E88E_.wvu.FilterData" localSheetId="0" hidden="1">'Будівництво Капітальн ремонти'!$A$3:$G$4</definedName>
    <definedName name="Z_EED4C4C4_2768_4906_8D20_11DE2EB8B1AD_.wvu.FilterData" localSheetId="0" hidden="1">'Будівництво Капітальн ремонти'!$A$3:$G$4</definedName>
    <definedName name="Z_EED4C4C4_2768_4906_8D20_11DE2EB8B1AD_.wvu.PrintTitles" localSheetId="0" hidden="1">'Будівництво Капітальн ремонти'!$3:$4</definedName>
    <definedName name="Z_F98F274B_D1A0_4A29_AA81_6825FE940DE9_.wvu.FilterData" localSheetId="0" hidden="1">'Будівництво Капітальн ремонти'!$A$4:$AN$623</definedName>
    <definedName name="Z_F9EBA6F6_E4E3_47F2_879B_9CEB6937273B_.wvu.FilterData" localSheetId="0" hidden="1">'Будівництво Капітальн ремонти'!$A$3:$G$4</definedName>
    <definedName name="_xlnm.Print_Titles" localSheetId="0">'Будівництво Капітальн ремонти'!$3:$4</definedName>
    <definedName name="_xlnm.Print_Area" localSheetId="0">'Будівництво Капітальн ремонти'!$A$1:$G$1302</definedName>
  </definedNames>
  <calcPr fullCalcOnLoad="1"/>
</workbook>
</file>

<file path=xl/sharedStrings.xml><?xml version="1.0" encoding="utf-8"?>
<sst xmlns="http://schemas.openxmlformats.org/spreadsheetml/2006/main" count="3946" uniqueCount="2079">
  <si>
    <t>Х</t>
  </si>
  <si>
    <t>ВСЬОГО:</t>
  </si>
  <si>
    <t>капремонт</t>
  </si>
  <si>
    <t>Капітальний ремонт скверів</t>
  </si>
  <si>
    <t>Капітальний ремонт скверів за потребою</t>
  </si>
  <si>
    <t xml:space="preserve">ТОВ Агрофон-проект </t>
  </si>
  <si>
    <t>проектно-кошторисна документація</t>
  </si>
  <si>
    <t>Капітальний ремонт благоустрою майданчику для вигулу домашніх тварин (собак) у парку «Адміралтейський» в Центральному районі м.Миколаєва</t>
  </si>
  <si>
    <t>ПП Стрит Билд</t>
  </si>
  <si>
    <t>Капітальний ремонт</t>
  </si>
  <si>
    <t>ТОВ Агрофон-ПРОЕКТ</t>
  </si>
  <si>
    <t>авторський нагляд</t>
  </si>
  <si>
    <t>ФОП Царюк С. В.</t>
  </si>
  <si>
    <t>технагляд</t>
  </si>
  <si>
    <t>експертиза ПКД</t>
  </si>
  <si>
    <t>Капітальний ремонтСквер "Чумацький"  у Центральному районі м. Миколаїв</t>
  </si>
  <si>
    <t>ТОВ АМАН ТРЕВЕЛ</t>
  </si>
  <si>
    <t>ФОП Дейнеко І.В.</t>
  </si>
  <si>
    <t xml:space="preserve">Капітальний ремонт благоустрою скверу біля готелю "Миколаїв" у Центральному районі м. Миколаєва" </t>
  </si>
  <si>
    <t>Разом</t>
  </si>
  <si>
    <t>ФОП Григоренко ДС</t>
  </si>
  <si>
    <t>ФОП Ляшенко І.О.</t>
  </si>
  <si>
    <t xml:space="preserve">Збереження та утримання на належному рівні зеленої зони населеного пункту та поліпшення його екологічних умов (громадський бюджет)”Капітальний ремонт ”Тематичний сквер ”Алея автомобілістів” по пр. Героїв України, 3 у Центральному районі м. Миколаєва" </t>
  </si>
  <si>
    <t>ППНікдор-плюс</t>
  </si>
  <si>
    <t>ФОП Дейнеко О.С.</t>
  </si>
  <si>
    <t>«Капітальний ремонт тротуару по пр. Центральному від буд. №77 до вул. Московська у Центральному районі м. Миколаєва»</t>
  </si>
  <si>
    <t>ФОП Озейчук С. М.</t>
  </si>
  <si>
    <t>Капітальний ремонт тротуару вул.Арх.Старова від вул.Гагаріна до вул.Піщана</t>
  </si>
  <si>
    <t>ПП Тігерон</t>
  </si>
  <si>
    <t>ТОВ Агрофон-проек</t>
  </si>
  <si>
    <t>ТОВ "Підприємство Агрофон"</t>
  </si>
  <si>
    <t>"Капітальний ремонт  ЗГТ "Кінцева" у мкр. Північний м. Миколаєва"</t>
  </si>
  <si>
    <t>Капітальний ремонт зупинки громадського транспорту в Центральному районі м. Миколаїв вул.2-Екіпажна в районі буд.№2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</si>
  <si>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(тролейбусна зупинка)</t>
  </si>
  <si>
    <t>Капітальний ремонт зупинки громадського транспорту в Центральному районі м. Миколаїв вул. Потьомкінська ріг вул.3 Слобідської</t>
  </si>
  <si>
    <t>Капітальний ремонт зупинки громадського транспорту в Центральному районі м. Миколаїв вул. Котельній в районі перехрестя з вул.3-Воєнна (трамвайна зупинка</t>
  </si>
  <si>
    <t>сертіфікат</t>
  </si>
  <si>
    <t>сертифікат</t>
  </si>
  <si>
    <t xml:space="preserve"> "Капітальний ремонт дорожнього покриття приватного сектору по вул. 9Воєнна від вул. 2Екіпажна до вул. Теслярська у Центральному районі м. Миколаєва" </t>
  </si>
  <si>
    <t xml:space="preserve"> "Капітальний ремонт дорожнього покриття приватного сектору по вул. 1 Екіпажна від вул. Гречишникова до вул. 5 Воєнна у Центральному районі м. Миколаєва" </t>
  </si>
  <si>
    <t xml:space="preserve">Капітальний ремонт дорожнього покриття приватного сектору по пров. Рейдовий у Центральному районі м. Миколаєва" </t>
  </si>
  <si>
    <t>Капітальний ремонт дороги приватного сектору по вул. Рекордна від буд.№1 до вул. Урожайна у Центральному районі м. Миколаєва(тендерний дог)</t>
  </si>
  <si>
    <t xml:space="preserve">Капітальний ремонт дорожного покриття по вул.1а Госпітальна від вул.8а Воєнна до вул.Колесникова та по вул.Колесникова від вул.1ая Госпітальна до вул.Безіменна у приватному секторі Центрального </t>
  </si>
  <si>
    <t>Капітальний ремонт дорожного покриттяпо пров.Урожайному від вул.Кутузова до вул.Врожайна у приватному секторів Центрального району м.Миколаїва</t>
  </si>
  <si>
    <t>ФОП Анотонян Михайло Сергійович</t>
  </si>
  <si>
    <t>ТОВ Дориндустрия</t>
  </si>
  <si>
    <t>Капітальний ремонт дороги приватного сектору по вул.Ізмаїльська від вул.Веселинівська до пров.Очаківського</t>
  </si>
  <si>
    <t>Капітальний ремонт дороги приватного сектору по вул.Ізмаїлська від вул.Веселинівська до пров.Очаківського</t>
  </si>
  <si>
    <t>Капітальний ремонт дороги приватного сектору по вул.Софіївська від буд.№77 до буд.№117(експертиза)</t>
  </si>
  <si>
    <t>Капітальний ремонт дороги приватного сектору по вул.1 Екіпажна, від вул.5 Воєнна до вул.Маршала Малиновського(експертиза)</t>
  </si>
  <si>
    <t>ФОП Симонян С.А.</t>
  </si>
  <si>
    <t>ФОП Дейнеко О. С.</t>
  </si>
  <si>
    <t>Капітальний ремонт дороги приватного сектору по вул. Маяковського від буд.№23 до буд.№63</t>
  </si>
  <si>
    <t>Капітальний ремонт дороги приватного сектору по вул.2 Піщана від буд.№24 до буд.42(експертиза)</t>
  </si>
  <si>
    <t>Капітальний ремонт дороги приватного сектору по вул.1 Піщана від буд.№76 до буд.104(експертиза)</t>
  </si>
  <si>
    <t xml:space="preserve"> ”Капітальний ремонт дорожнього покриття приватного сектору по вул. Травнева у Центральному районі м. Миколаєва” </t>
  </si>
  <si>
    <t xml:space="preserve"> ”Капітальний ремонт дорожнього покриття приватного сектору по вул. Травнева у Центральному районі м. Миколаєва” (сертіфікат )</t>
  </si>
  <si>
    <t xml:space="preserve">"Капітальний ремонт дорожнього покриття приватного сектору по пров. 2 Північний у Центральному районі м. Миколаєва" </t>
  </si>
  <si>
    <t>"Капітальний ремонт дорожнього покриття приватного сектору по пров. 2 Північний у Центральному районі м. Миколаєва" (сертіфікат )</t>
  </si>
  <si>
    <t xml:space="preserve">"Капітальний ремонт дороги приватного сектору по вул. Слов'янська від буд.№55 до пров. Військового у Центральному районі м. Миколаєва" </t>
  </si>
  <si>
    <t>"Капітальний ремонт дороги приватного сектору по вул. Слов'янська від буд.№55 до пров. Військового у Центральному районі м. Миколаєва" (сертіфікат )</t>
  </si>
  <si>
    <t>Капітальний ремонт дороги приватного сектору по вул. Західна у Центральному районі м. Миколаєва( тенедерний договір)</t>
  </si>
  <si>
    <t>Капітальний ремонт дороги приватного сектору по вул. Західна у Центральному районі м. Миколаєва(сертіфікат )</t>
  </si>
  <si>
    <t>ФОП Литвиненко А. О.</t>
  </si>
  <si>
    <t>ФОП Ваховський Максим Олегович</t>
  </si>
  <si>
    <t>ФОП Дейнеко І. В.</t>
  </si>
  <si>
    <t>Капітальний ремонт дороги приватного сектору по вул. 6 Воєнна від вул. 1 Екіпажна до вул. Котельна у Центральному районі м. Миколаєва</t>
  </si>
  <si>
    <t>ФОП Симонян Сергій Артаваздович</t>
  </si>
  <si>
    <t>ФОП Чудаков І.В.</t>
  </si>
  <si>
    <t>Капітальний ремонт дорожнього покриття приватного сектору по вул. Врожайна від вул. Веселинівська до пров. Ізмаїльський у Центральному районі м. Миколаєва</t>
  </si>
  <si>
    <t>Капітальний ремонт дороги приватного сектору по вул. Новоодеська від буд. №34 до буд. №2 у Центральному районі м. Миколаєва</t>
  </si>
  <si>
    <t>Капітальний ремонт дорожнього покриття приватного сектору по вул. Новоодеська від буд. №34 до буд. №2 у Центральному районі м. Миколаєва</t>
  </si>
  <si>
    <t>ФОП Симонян А. А.</t>
  </si>
  <si>
    <t>ТОВ Дориндустрія</t>
  </si>
  <si>
    <t>Капітальний ремонт дороги приватного сектору по вул. Чуйкова, від буд. №49 до буд. №75 у Центральному районі м. Миколаєва"</t>
  </si>
  <si>
    <t xml:space="preserve">Капітальний ремонт дороги приватного сектору по вул. Колгоспна від вул. Силікатна до вул. Конєва у Центральному районі м. Миколаєва” </t>
  </si>
  <si>
    <t>Капітальний ремонт спортивного та дитячого майданчика по проспекту Героїв України, буд. № 22, у Центральному районі м. Миколаєва</t>
  </si>
  <si>
    <t xml:space="preserve"> Капітальний ремонт спортивного та дитячого майданчика по проспекту Героїв України, буд. № 22, у Центральному районі м. Миколаєва</t>
  </si>
  <si>
    <t>ФОП Ваховський М. О.</t>
  </si>
  <si>
    <t>Створення (капітальний ремонт) дитячого розважального міста та благоустрою прилягаючої території. Місто Миколаїв, вулиця Колодязна, буд. № 5-Б"</t>
  </si>
  <si>
    <t xml:space="preserve"> Капітальний ремонт спортивного майданчика для фізичного розвитку дітей та дорослих». Місто Миколаїв, проспект Центральний, буд.158"</t>
  </si>
  <si>
    <t>Капітальний ремонт спортивного майданчика за адресою вул. Дачна (мкр.Тернівка) у Центральному районі м.Миколаєва</t>
  </si>
  <si>
    <t>Капітальгий ремонт асфальтового покриття прибудинкової території та внутрішньоквартального проїзду вздовж будинків №139по пр.Центральному Центральному районі м. Миколаєва</t>
  </si>
  <si>
    <t>Капітальгий ремонт асфальтового покриття прибудинкової території та внутрішньоквартального проїзду вздовж будинків №62по вул.Чкалова Центральному районі м. Миколаєва</t>
  </si>
  <si>
    <t>Капітальгий ремонт асфальтового покриття прибудинкової території та внутрішньоквартального проїзду вздовж будинків №58,60по вул.Чкалова у Центральному районі м. Миколаєва</t>
  </si>
  <si>
    <t>Капітальгий ремонт асфальтового покриття прибудинкової території та внутрішньоквартального проїзду по вул.Велика Морська №5Ау Центральному районі м. Миколаєва</t>
  </si>
  <si>
    <t>Капітальгий ремонт асфальтового покриття прибудинкової території та внутрішньоквартального проїзду по вул.Безімімена №99,101 у Центральному районі м. Миколаєва</t>
  </si>
  <si>
    <t xml:space="preserve">Капітальний ремонт дорожнього покриття прибудинкової території та внутрішньоквартального проїзду біля будинків №11-13 по вул. Садова та будинку №49 по вул. Севастопольська у Центральному районі м. Миколаєва» </t>
  </si>
  <si>
    <t>Капітальний ремонт дорожнього покриття прибудинкової території та внутрішньоквартального проїзду біля будинку №20 по вул. Колодязна у Центральному районі м. Миколаєва»</t>
  </si>
  <si>
    <t>Капітальний ремонт дорожнього покриття прибудинкової території та внутрішньоквартального проїзду біля будинку №18 по вул. Колодязна у Центральному районі м. Миколаєва»</t>
  </si>
  <si>
    <t>ФОП Литвиненко А.О.</t>
  </si>
  <si>
    <t>ФОП Царюк С.В.</t>
  </si>
  <si>
    <t>Капітальний ремонт дорожнього покриття внутрішньоквартального проїзду вздовж будинків № 43/1по вул. Севастопільська у Центральному районі м. Миколаєва</t>
  </si>
  <si>
    <t xml:space="preserve">”Капітальний ремонт дорожнього покриття внутрішньоквартального проїзду від буд18 до буд.18А у Центральному районі м. Миколаєва” </t>
  </si>
  <si>
    <t xml:space="preserve">”Капітальний ремонт дорожнього покриття внутрішньоквартального проїзду  від буд18 до буд.18А по вул. Нікольська у Центральному районі м. Миколаєва” </t>
  </si>
  <si>
    <t xml:space="preserve">”Капітальний ремонт дорожнього покриття внутрішньоквартального проїзду вздовж будинку №81 по вул. Шевченка у Центральному районі м. Миколаєва” </t>
  </si>
  <si>
    <t xml:space="preserve">Капітальний ремонт дорожнього покриття внутрішньоквартального проїзду вздовж будинку №89 по вул. Безіменна у Центральному районі м. Миколаєва” </t>
  </si>
  <si>
    <t xml:space="preserve">«Капітальний ремонт асфальтового покриття прибудинкової території та внутрішньоквартального проїзду між буд. № 95 та буд. № 101 по проспекту Героїв України у Центральному районі м. Миколаєва»  </t>
  </si>
  <si>
    <t>ФОП Симонян С. А.</t>
  </si>
  <si>
    <t>"Капітальний ремонт дорожнього покриття внутрішньоквартального проїзду по вул.Чкалова,50  у Центральному районі м. Миколаєва"</t>
  </si>
  <si>
    <t>ФОП Арутюнян Н. Г.</t>
  </si>
  <si>
    <t>"Капітальний ремонт дорожнього покриття внутрішньоквартального проїзду по вул.Чкалова, 78 / Садовая, 18   у Центральному районі м. Миколаєва"</t>
  </si>
  <si>
    <t xml:space="preserve">ТОВДориндустрія                           </t>
  </si>
  <si>
    <t xml:space="preserve">”Капітальний ремонт дорожнього покриття внутрішньоквартального проїзду вздовж будинку№94 по проспекту Центральному та будику №17по вул.Інженерна у Центральному районі м. Миколаєва” </t>
  </si>
  <si>
    <t>"Капітальний ремонт дорожнього покриття внутрішньоквартального проїзду вздовж будинку № 16 по вул. Шевченка у Центральному районі м. Миколаєва"</t>
  </si>
  <si>
    <t xml:space="preserve">ТОВДориндустрія                              </t>
  </si>
  <si>
    <t>"Капітальний ремонт дорожнього покриття внутрішньоквартального проїзду вздовж будинку № 19,21 по вул. Адміральська  у Центральному районі м. Миколаєва"</t>
  </si>
  <si>
    <t>"Капітальний ремонт дорожнього покриття внутрішньоквартального проїзду вздовж будинку № 2 по вул. Декабристів  у Центральному районі м. Миколаєва"</t>
  </si>
  <si>
    <t xml:space="preserve">ФОП Симонян А. А. </t>
  </si>
  <si>
    <t>"Капітальний ремонт дорожнього покриття внутрішньоквартального проїзду вздовж будинків № 116, 118 по вул. Чкалова у Центральному районі м. Миколаєва"</t>
  </si>
  <si>
    <t>проектно-кошторисна документація, експертиза</t>
  </si>
  <si>
    <t>"Капітальний ремонт дорожнього покриття внутрішньоквартального проїзду вздовж будинку № 152 по пр. Центральний у Центральному районі м. Миколаєва"</t>
  </si>
  <si>
    <t>екпертиза ПКД</t>
  </si>
  <si>
    <t>"Капітальний ремонт дорожнього покриття внутрішньоквартального проїзду вздовж будинків №3,3-А по вул. Соборна та будинку  № 65 по вул. Велика Морська у Центральному районі м. Миколаєва"</t>
  </si>
  <si>
    <t>Адміністрація Центрального району Миколаївської міської ради</t>
  </si>
  <si>
    <t>ТОВ "Ласкардо"</t>
  </si>
  <si>
    <t>Виготовлення ПКД</t>
  </si>
  <si>
    <t xml:space="preserve">Виготовлення ПКД "Реконструкція скверу "Тополиний" </t>
  </si>
  <si>
    <t>реконструкція "Тополиний"</t>
  </si>
  <si>
    <t>ТОВ "Джей Ей Пі студіо"</t>
  </si>
  <si>
    <t xml:space="preserve">Виготовлення ПКД "Реконструкція скверу "Взутєвик" </t>
  </si>
  <si>
    <t>реконструкція "Взуттєвик"</t>
  </si>
  <si>
    <t>ТОВ "Микол.автодор"</t>
  </si>
  <si>
    <t xml:space="preserve">провул. 1-Й Електронний </t>
  </si>
  <si>
    <t>"Капітальний ремонт дорожнього покриття  по вул.Новобузька в Інгульському  районі  м.Миколаєва"</t>
  </si>
  <si>
    <t>ТОВ "Проект комстрой"</t>
  </si>
  <si>
    <t>ПКД "Капітальний ремонт дорожнього покриття  по вул. Віті  Хоменко в Інгульському  районі  м.Миколаєва"</t>
  </si>
  <si>
    <t>вул. Віті Хоменко</t>
  </si>
  <si>
    <t>вул. Новобузька</t>
  </si>
  <si>
    <t>вул. Новобузька від вул.Нагірної до вул.Електронної</t>
  </si>
  <si>
    <t>ФОП Штангей Л.О.</t>
  </si>
  <si>
    <t>Ведення  технічного  нгагляду</t>
  </si>
  <si>
    <t>Ведення технічного наогляду зв капітальним ремонтом дорожнього покриття приватного сектору по вул.Кобера в Інгульському районі м.Миколаєва</t>
  </si>
  <si>
    <t>ФОП Ваховський М.О.</t>
  </si>
  <si>
    <t>Здійснення авторського нгагляду</t>
  </si>
  <si>
    <t>Здійснення авторського нагляду "Капітальний ремонт дорожнього покриття приватного сектору по вул.Кобера в Інгульському районі м.Миколаєва"</t>
  </si>
  <si>
    <t>Капітальний ремонт дорожнього покриття</t>
  </si>
  <si>
    <t>Капітальний ремонт дорожнього покриття приватного сектору по вул.Кобера в Інгульському районі м.Миколаєва</t>
  </si>
  <si>
    <t xml:space="preserve"> вул.Кобера</t>
  </si>
  <si>
    <t>Коригування ПКД</t>
  </si>
  <si>
    <t>Коригування ПКД  "Капітальний ремонт зупинки громадського транспорту пр. Богоявленський напроти концерт-холу "Юність"</t>
  </si>
  <si>
    <t>пр. Богоявленський напроти концерт-холу "Юність"</t>
  </si>
  <si>
    <t>ПП "Будівельна фірма "Миколаївавтодор"</t>
  </si>
  <si>
    <t xml:space="preserve">Капітальний ремонт </t>
  </si>
  <si>
    <t>капітальний ремонт тротуару приватного сектору по вул.Космонавтів від пр.Богоявленського до вул.Передової в Інгульському районі м.Миколаєва</t>
  </si>
  <si>
    <t>вул.Космонавтів від пр.Богоявленського до вул.Передової</t>
  </si>
  <si>
    <t>Виготовлення ПКД "Капітальний ремонт тротуару приватного сектору по вул.Електронній від буд.№56 до вул. Олександра Янати в Інгульському районі м.Миколаєва"</t>
  </si>
  <si>
    <t>вул.Електронній від буд.№56 до вул. Олександра Янати</t>
  </si>
  <si>
    <t>ФОП Григоренко Д.С.</t>
  </si>
  <si>
    <t xml:space="preserve">Виготовлення та корегування ПКД в Інгульському районі м.Миколаєва  </t>
  </si>
  <si>
    <t>Коригування ПКД "Капітальний ремлнт зупинки громадського транспорту по пр.Богоявленський - вул.Південна у м.Миколаєві</t>
  </si>
  <si>
    <t>пр.Богоявленський - вул.Молодогвардійська</t>
  </si>
  <si>
    <t>пр.Богоявленський - вул.Південна</t>
  </si>
  <si>
    <t>Коригування ПКД "Капітальний ремлнт зупинки громадського транспорту по пр.Богоявленський - вул.Авангардна у м.Миколаєві</t>
  </si>
  <si>
    <t>пр.Богоявленський-  вул.Авангардна</t>
  </si>
  <si>
    <t>ПП "Баоіл"</t>
  </si>
  <si>
    <t>Капітальний ремонт прибудинкової території біля будинківпо вул.Казарського, 1/1, 1/2, 1/3 та 1/4 у м.Миколаєві)</t>
  </si>
  <si>
    <t>Проведення авторського нагляду по об’єкту: ""Капітальний ремонт прибудинкової території біля будинків по вул. Казарського, 1/1, 1/2, 1/3 та 1/4 у м. Миколаєві</t>
  </si>
  <si>
    <t>ФОП Буряченко С.В.</t>
  </si>
  <si>
    <t>Ведення технічного нагляду за капітальним ремонтом об'єкта: "Капітальний ремонт прибудинкової території біля будинків по вул. Казарського, 1/1, 1/2, 1/3 та 1/4 у м. Миколаєві"</t>
  </si>
  <si>
    <t> Коригування проектно-кошторисної документації (ПКД) по об'єкту: " Капітальний ремонт прибудинкової території біля будинків по вул.Казарського, 1/1, 1/2, 1/3 та 1/4 у м. Миколаєві»</t>
  </si>
  <si>
    <t xml:space="preserve"> вул.Казарського, 1/1, 1/2, 1/3 та 1/4 </t>
  </si>
  <si>
    <t>Сквер "Взуттєвик" (виготовлення ПКД)</t>
  </si>
  <si>
    <t xml:space="preserve">Виготовлення ПКД "Капітальний ремонт спортивно-ігрового майданчику по вул.Генерала Свиридова, 7/1 в Інгульському районі м.Миколаєва  </t>
  </si>
  <si>
    <t xml:space="preserve">вул.Генерала Свиридова, 7/1 </t>
  </si>
  <si>
    <t>Капітальний ремонт асфальтобетонного покриття внутрішньоквартального проїзду по вул. Будівельників,18А в Інгульському районі м. Миколаєва</t>
  </si>
  <si>
    <t>вул.Миколаївська, 34а субвенція</t>
  </si>
  <si>
    <t xml:space="preserve">Капітальний ремонт асфальтобетонного покриття внутрішньоквартального проїзду </t>
  </si>
  <si>
    <t>Здійснення авторського нгагляду за капітальним ремонтом асфальтобетонного покриття внутрішньоквартального проїзду по вул.Будівельників 18а в Інгульському районі м.Миколаєва</t>
  </si>
  <si>
    <t>ПКД "Капітальний ремонт асфалтьтобетонного покриття внутрішньоквартального проїзду по вул.Будівельнеків 18а в Інгульському  районі  м.Миколаєва"</t>
  </si>
  <si>
    <t xml:space="preserve">по вул.Будівельнеків 18а </t>
  </si>
  <si>
    <t>Адміністрація Інгульського району Миколаївської міської ради</t>
  </si>
  <si>
    <t>ФОП Дейнеко О.С. (проектно-кошторисна документація)</t>
  </si>
  <si>
    <t>Капітальний ремонт доріг</t>
  </si>
  <si>
    <t>Капітальний ремонт дорожнього покриття вул. Адмірала Ушакова від житлового будинку № 8А до № 2Б у Корабельному районі м. Миколаєва</t>
  </si>
  <si>
    <t xml:space="preserve">вул. Адмірала Ушакова від житлового будинку № 8А до № 2Б </t>
  </si>
  <si>
    <t>ФОП Ваховський М.О. (проектно-кошторисна документація)</t>
  </si>
  <si>
    <t>Капітальний ремонт дорожнього покриття провулку Колективний від вул. 295 Стрілецької Дивізії до вул. Автомобільної у Корабельному районі м. Миколаєва</t>
  </si>
  <si>
    <t xml:space="preserve">провулок Колективний від вул. 295 Стрілецької Дивізії до вул. Автомобільної </t>
  </si>
  <si>
    <t>Капітальний ремонт дорожнього покриття провулку Кубинський у Корабельному районі м. Миколаєва</t>
  </si>
  <si>
    <t xml:space="preserve">провулок Кубинський </t>
  </si>
  <si>
    <t>Капітальний ремонт дорожнього покриття вулиці О.Вишні від № 15 до вул. Рибної у Корабельному районі м. Миколаєва</t>
  </si>
  <si>
    <t xml:space="preserve">вул.О.Вишні від № 15 до вул. Рибної </t>
  </si>
  <si>
    <t>Капітальний ремонт дорожнього покриття вул. Січові Стрільці від житлового будинку № 52 до вул. Кобзарська у Корабельному районі м. Миколаєва</t>
  </si>
  <si>
    <t>вул. Січові Стрільці від житлового будинку № 52 до вул. Кобзарська</t>
  </si>
  <si>
    <t>Капітальний ремонт дорожнього покриття вул. Січові Стрільці від вул. Лесі Українки до житлового будинку № 52 у Корабельному районі м. Миколаєва</t>
  </si>
  <si>
    <t xml:space="preserve"> вул. Січові Стрільці від вул. Лесі Українки до житлового будинку № 52</t>
  </si>
  <si>
    <t>ФОП Гончаренко А.В.</t>
  </si>
  <si>
    <t>Капітальний ремонт дорожнього покриття приватного сектору по вул. Рибній від вул. Торгової до причалу №13 у Корабельному районі м. Миколаєва</t>
  </si>
  <si>
    <t>вул. Рибна від вул. Торгової до причалу №13</t>
  </si>
  <si>
    <t>ФОП Гурко А.М.</t>
  </si>
  <si>
    <t>Капітальний ремонт дорожнього покриття по вул. Приозерній від Об’їзної дороги до буд. 178 в приватному секторі житлової забудови Корабельного району м. Миколаєва (ІІ черга)</t>
  </si>
  <si>
    <t>вул. Приозерна від Об’їзної дороги до буд. 178</t>
  </si>
  <si>
    <t>Капітальний ремонт дорожнього покриття вул. Адмірала Ушакова від вул. Кобзарська до житлового будинку №8А у Корабельному районі м. Миколаєва</t>
  </si>
  <si>
    <t>вул. Адмірала Ушакова від вул. Кобзарська до житлового будинку №8А</t>
  </si>
  <si>
    <t>Капітальний ремонт дорожнього покриття вул. Пшеніцина від пр. Богоявленського до буд. №2 у Корабельному районі м. Миколаєва</t>
  </si>
  <si>
    <t>вул. Пшеніцина від пр. Богоявленського до буд. №2</t>
  </si>
  <si>
    <t>Капітальний ремонт дорожнього покриття вул. Космонавта Волкова від пр. Богоявленського до вул. Рибна у Корабельному районі м. Миколаєва</t>
  </si>
  <si>
    <t>вул. Космонавта Волкова від пр. Богоявленського до вул. Рибна</t>
  </si>
  <si>
    <t>Капітальний ремонт дорожнього покриття по провулку Широкому в приватному секторі житлової забудови Корабельного району м. Миколаєва (ІІ черга)</t>
  </si>
  <si>
    <t>пров. Широкий</t>
  </si>
  <si>
    <t>ФОП Гончаренко А.А.</t>
  </si>
  <si>
    <t>Капітальний ремонт дорожнього одягу дороги по вул. Металургів від вул. Леваневського до вул. Львівської в м. Миколаєві» (ІІ пусковий комплекс)</t>
  </si>
  <si>
    <t>вул. Металургів від вул. Леваневського до вул. Львівської</t>
  </si>
  <si>
    <t>Капітальний ремонт дорожнього покриття по вул. Національної Гвардії від вул. Океанівська до будівлі 1А (Автомобільна стоянка) у Корабельному районі м. Миколаєва</t>
  </si>
  <si>
    <t>вул. Національної Гвардії від вул. Океанівська до будівлі 1А</t>
  </si>
  <si>
    <t>ТОВ "МАКРОМИР-ПРОЕКТ" (проектно-кошторисна документація)</t>
  </si>
  <si>
    <t>Капітальний ремонт дорожнього одягу дороги по вул. Ударній від вул. Гагаріна в м. Миколаєві</t>
  </si>
  <si>
    <t>вул. Ударна від вул. Гагаріна</t>
  </si>
  <si>
    <t>Капітальний ремонт дорожнього покриття приватного сектору по пров. Рибальченко від вул Кобзарської до №60 по вул. Адм. Ушакова у Корабельному районі м. Миколаєва</t>
  </si>
  <si>
    <t>пров. Рибальченко від вул Кобзарської до №60 по вул. Адм. Ушакова</t>
  </si>
  <si>
    <t>Капітальний ремонт дорожнього покриття приватного сектору по вул. Волгоградська від пр. Богоявленського до №31 у Корабельному районі м. Миколаєва</t>
  </si>
  <si>
    <t>вул. Волгоградська від пр. Богоявленського до №31</t>
  </si>
  <si>
    <t>Капітальний ремонт дорожнього одягу дороги по вул. Галицинівській від буд. №50 до вул. Лесі Українки в м. Миколаєві (ІІ пусковий комплекс)</t>
  </si>
  <si>
    <t>вул. Галицинівська від буд. №50 до вул. Лесі Українки</t>
  </si>
  <si>
    <t>Капітальний ремонт зупинок громадського транспорту</t>
  </si>
  <si>
    <t>Капітальний ремонт зупинки по пр. Богоявленський, зупинка "Янтарна"</t>
  </si>
  <si>
    <t>пр. Богоявленський ріг вул. Янтарної</t>
  </si>
  <si>
    <t>ФОП Григоренко Д.С., ТОВ "МАКРОМИР-ПРОЕКТ"  (проектно-кошторисна документація)</t>
  </si>
  <si>
    <t>Капітальний ремонт зупинок громадського транспорту по обох боків пр. Богоявленського в районі Вірменської Апостольської Церкви «Сурб Геворг» в Корабельному районі м. Миколаєва</t>
  </si>
  <si>
    <t>пр. Богоявленського в районі Вірменської Апостольської Церкви «Сурб Геворг»</t>
  </si>
  <si>
    <t>ФОП Петрушков  А.Є.</t>
  </si>
  <si>
    <t>Капітальний ремонт зупинки громадського транспорту по пр. Богоявленський, зупинка "Балабанівське кладовище"</t>
  </si>
  <si>
    <t>пр. Богоявленський, зупинка "Балабанівське кладовище"</t>
  </si>
  <si>
    <t>Капітальний ремонт зупинки громадського транспорту по пр. Богоявленському, зупинка "Хрест" (непарна сторона)</t>
  </si>
  <si>
    <t>пр. Богоявленський</t>
  </si>
  <si>
    <t>ТОВ "УРБАН КОНСТРАКТ" (проектно-кошторисна документація)</t>
  </si>
  <si>
    <t>Капітальний ремонт тротуарів</t>
  </si>
  <si>
    <t>Капітальний ремонт тротуарної частини з благоустроєм зеленої зони по вул. Океанівська, 36 у Корабельному районі м. Миколаєва</t>
  </si>
  <si>
    <t>вул. Океанівська, 36</t>
  </si>
  <si>
    <t>Капітальний ремонт тротуарної частини по вул. Рибній від вул. О.Вишні вздовж дитячого садка № 110 та ЗОШ № 43 у Корабельному районі м. Миколаєва</t>
  </si>
  <si>
    <t>вул. Рибна від вул. О.Вишні вздовж дитячого садка № 110 та ЗОШ № 43</t>
  </si>
  <si>
    <t>Капітальний ремонт покриття тротуарів вздовж будинків № 48, 50, 52 по вул. Океанівська у Корабельному районі м. Миколаєва</t>
  </si>
  <si>
    <t>вул. Океанівська, 48, 50, 52</t>
  </si>
  <si>
    <t>ФОП Григоренко Д.С. (проектно-кошторисна документація)</t>
  </si>
  <si>
    <t>Капітальний ремонт тротуарної частини по пр. Богоявленському від вул. Океанівської до пр. Корабелів (непарна сторона) в Корабельному районі м. Миколаєва</t>
  </si>
  <si>
    <t>пр. Богоявленський від вул. Океанівської до пр. Корабелів (непарна сторона)</t>
  </si>
  <si>
    <t>Капітальний ремонт тротуару по пр. Богоявленському від вул. О.Ольжича до скейтмайданчика</t>
  </si>
  <si>
    <t>вул. О.Ольжича</t>
  </si>
  <si>
    <t>ФОП Озейчук С.М</t>
  </si>
  <si>
    <t>Капітальний ремонт тротуарної частини по пр. Богоявленському від вул. Океанівської до пр. Корабелів (парна сторона) в Корабельному районі м. Миколаєва</t>
  </si>
  <si>
    <t>пр. Богоявленський від вул. Океанівської до пр. Корабелів</t>
  </si>
  <si>
    <t>Капітальний ремонт тротуару вул. Сагайдачного від пр. Богоявленського до ЗОШ №29 у Корабельному районі м. Миколаєва</t>
  </si>
  <si>
    <t>вул. Сагайдачного від пр. Богоявленського до ЗОШ №29</t>
  </si>
  <si>
    <t>ТОВ "Інжиніринг-груп"</t>
  </si>
  <si>
    <t>Капітальний ремонт тротуарної частини по пр. Богоявленському від вул. Новобудівної до вул. Остапа Вишні (парна сторона) в Корабельному районі м. Миколаєва</t>
  </si>
  <si>
    <t>по пр. Богоявленський від вул. Новобудівної до вул. Остапа Вишні (парна сторона)</t>
  </si>
  <si>
    <t>Капітальний ремонт внутрішньоквартальних проїздів</t>
  </si>
  <si>
    <t>Капітальний ремонт внутрішньоквартальних проїздів вздовж будинків № 4/1 та № 79-а по вул. Тернопільській у Корабельному районі м. Миколаєва</t>
  </si>
  <si>
    <t xml:space="preserve">вздовж будинків № 4/1 та № 79-а по вул. Тернопільській </t>
  </si>
  <si>
    <t>ФОП Басистий Д.О.</t>
  </si>
  <si>
    <t>Капітальний ремонт внутрішньоквартального проїзду по вул. Айвазовського, 4 у Корабельному районі м. Миколаєва</t>
  </si>
  <si>
    <t>вул. Айвазовського, 4</t>
  </si>
  <si>
    <t>ТОВ "Кайсер"</t>
  </si>
  <si>
    <t>Капітальний ремонт внутрішньоквартальних проїздів по пр. Корабелів вздовж буд. 12, 12-а, 12-в, 12/1, 16/1 у Корабельному районі м. Миколаєва</t>
  </si>
  <si>
    <t>пр. Корабелів вздовж буд. 12, 12-а, 12-в, 12/1, 16/1</t>
  </si>
  <si>
    <t>Капітальний ремонт внутрішньоквартального проїзду від пр. Корабелів вздовж ЗОШ №54 до ЗОШ №1 у Корабельному районі м. Миколаєва</t>
  </si>
  <si>
    <t>пр. Корабелів вздовж ЗОШ №54 до ЗОШ №1</t>
  </si>
  <si>
    <t>ФОП Басиста Т.А.</t>
  </si>
  <si>
    <t>Капітальний ремонт внутрішньоквартальних проїздів по вул. Океанівській, 16, 18, 18/1, 18/2, 20, 20/1 і пр. Богоявленському, 317,319 у Корабельному районі м. Миколаєва</t>
  </si>
  <si>
    <t>вул. Океанівська, 16, 18, 18/1, 18/2, 20, 20/1 і пр. Богоявленський, 317,319</t>
  </si>
  <si>
    <t>Капітальний ремонт внутрішньо квартальних проїздів від пр. Корабелів вздовж будинку №10-а до гімназії №3 з тротуаром вздовж ЗОШ №54 у Корабельному районі м. Миколаєва</t>
  </si>
  <si>
    <t>пр. Корабелів вздовж будинку №10-а до гімназії №3 з тротуаром вздовж ЗОШ №54</t>
  </si>
  <si>
    <t>Капітальний ремонт внутрішньоквартальних проїздів від будинку №2-а по пр. Корабелів вздовж будинків №2 по пр. Корабелів і №7 по вул. Айвазовського до пр. Корабелів та вул. Айвазовського у Корабельному районі м. Миколаєва</t>
  </si>
  <si>
    <t>пр. Корабелів вздовж будинків №2 по пр. Корабелів і №7 по вул. Айвазовського</t>
  </si>
  <si>
    <t>Адміністрація Корабельного району Миколаївської міської ради</t>
  </si>
  <si>
    <t>ВСЬОГО нове будівництво</t>
  </si>
  <si>
    <t>ТОВ "ВІК ПРОЕКТ" (№ 38841755)</t>
  </si>
  <si>
    <t>Нове будівництво  вуличної мережі каналізації  від будинку №155 по вул. 3 Слобідській до перехрестя з вул.Заводська у Заводському районі м.Миколаєва, у тому числі передпроектні, проектні роботи та експертиза</t>
  </si>
  <si>
    <t>від будинку №155 по вул. 3 Слобідській до перехрестя з вул.Заводська у Заводському районі м.Миколаєва</t>
  </si>
  <si>
    <t>ФОП Дейнеко Іван Вікторович (№2989513713)</t>
  </si>
  <si>
    <t>ФОП Поліщук Г.І. (№1892702049)</t>
  </si>
  <si>
    <t>ПП "Микгазбуд" (31882465)</t>
  </si>
  <si>
    <t>Нове будівництво  зливової каналізації по вул. 5-та Слобідська до вул.Чкалова у м.Миколаєві, у тому числі передпроектні, проектні роботи та експертиза</t>
  </si>
  <si>
    <t>вул. 5-та Слобідська до вул.Чкалова у м.Миколаєві</t>
  </si>
  <si>
    <t>Нове будівництво  мереж каналізації</t>
  </si>
  <si>
    <t>Нове будівництво  мереж каналізації по вул.Декабристів від вул.Защука до Привокзальної площі, по вул.Фалєєвська від вул.Защука до вул.Пограничеа від вул.Пушкінська до вул.Декабристів та по вул.Пушкінська від будинку №56 до вул.9-а Поперечна у м.Миколаєві, у тому числі передпроектні, проектні роботи та експертиза</t>
  </si>
  <si>
    <t>вул.Декабристів від вул.Защука до Привокзальної площі, по вул.Фалєєвська від вул.Защука до вул.Пограничеа від вул.Пушкінська до вул.Декабристів та по вул.Пушкінська від будинку №56 до вул.9-а Поперечна у м.Миколаєві</t>
  </si>
  <si>
    <t>ВСЬОГО капітальний ремонт зелених зон</t>
  </si>
  <si>
    <t>ТОВ "Благоустрій-НК"</t>
  </si>
  <si>
    <t>ФОП Дейнеко І.В. (№2989513713)</t>
  </si>
  <si>
    <t>ТОВ "ЛАСКАРДО" (35786854)</t>
  </si>
  <si>
    <t>Капітальний ремонт зеленої зони</t>
  </si>
  <si>
    <t>Капітальний ремонт зеленої зони  біля будинку 42 по вул. Г.Карпенка у м. Миколаєві</t>
  </si>
  <si>
    <t xml:space="preserve"> біля будинку 42 по вул. Г.Карпенка у м. Миколаєві</t>
  </si>
  <si>
    <t>ВСЬОГО капітальний ремонт контейнерних майданчиків</t>
  </si>
  <si>
    <t>ФОП Чудаков І.В. (№3091119056)</t>
  </si>
  <si>
    <t>ФОП Круліковський К.Я. (2743717011)</t>
  </si>
  <si>
    <t>Капітальний ремонт контейнерного майданчика</t>
  </si>
  <si>
    <t>Капітальний ремонт контейнерного майданчика для збору ТПВ по вул. Терасна, 7 (0,05) у Заводському районі м.Миколаєва</t>
  </si>
  <si>
    <t xml:space="preserve"> вул. Терасна, 7 (0,05) у Заводському районі м.Миколаєва</t>
  </si>
  <si>
    <t>ВСЬОГО громадський бюджет</t>
  </si>
  <si>
    <t>ФОП Скарлет (№3676106153)</t>
  </si>
  <si>
    <t xml:space="preserve">Капітальний ремонт дитячого ігрового майданчика по вул. Озерна, 13,13а, 13б "Тренажерний майданчик для дітей та дорослих" </t>
  </si>
  <si>
    <t xml:space="preserve">вул. Озерна, 13,13а, 13б "Тренажерний майданчик для дітей та дорослих" </t>
  </si>
  <si>
    <t>ТОВ "МК-Стілобат"</t>
  </si>
  <si>
    <t>Громадський бюджет</t>
  </si>
  <si>
    <t>Капітальний ремонт дитячого ігрового майданчика по вул. Крилова, 54 "Сучасний двір- мрія для всієї родини"</t>
  </si>
  <si>
    <t>вул. Крилова, 54 "Сучасний двір- мрія для всієї родини"</t>
  </si>
  <si>
    <t>ВСЬОГО капітальний ремонт дитячих ігрових майданчиків</t>
  </si>
  <si>
    <t>ФОП Поліщук  Г.І</t>
  </si>
  <si>
    <t>Капітальний ремонт  спортивного майданчика по вул.8 Березня, 14-А в Заводському районі у м.Миколаєві</t>
  </si>
  <si>
    <t>вул.8 Березня, 14-А в Заводському районі у м.Миколаєві</t>
  </si>
  <si>
    <t>ФОП Любенко І.В.  (код 2938701775)</t>
  </si>
  <si>
    <t>Капітальний ремонт  спортивного майданчика по пр. Центральний  7 в Заводському районі у м.Миколаєві</t>
  </si>
  <si>
    <t>пр. Центральний  7 в Заводському районі у м.Миколаєві</t>
  </si>
  <si>
    <t>ФОП Ваховський Максим Олегович (№ 3072218395)</t>
  </si>
  <si>
    <t>Капітальний ремонт  спортивного майданчика по вул.Озерна,37 в Заводському районі у м.Миколаєві</t>
  </si>
  <si>
    <t>вул.Озерна,37 в Заводському районі у м.Миколаєві</t>
  </si>
  <si>
    <t>ФОП Царюк С.В. (2231000227)</t>
  </si>
  <si>
    <t>ТОВ "СМАРТ НИКСТРОЙ" (код 40858857)</t>
  </si>
  <si>
    <t>Капітальний ремонт  спортивного майданчика по пр. Центральний  8-а в Заводському районі у м.Миколаєві</t>
  </si>
  <si>
    <t>пр. Центральний  8-а в Заводському районі у м.Миколаєві</t>
  </si>
  <si>
    <t>Капітальний ремонт дитячого ігрового майданчика по вул. Крилова,46, 46а, 48 в Заводському районі у м.Миколаєві</t>
  </si>
  <si>
    <t>вул. Крилова,46, 46а, 48 в Заводському районі у м.Миколаєві</t>
  </si>
  <si>
    <t>Капітальний ремонт дитяч-спортивного ігрового майданчика по вул. Київська, 2 в Заводському районі у м.Миколаєві</t>
  </si>
  <si>
    <t xml:space="preserve"> вул. Київська, 2 в Заводському районі у м.Миколаєві</t>
  </si>
  <si>
    <t>Капітальний ремонт дитяч-спортивного ігрового майданчика по вул. Шосейна, 27 в Заводському районі у м.Миколаєві</t>
  </si>
  <si>
    <t>вул. Шосейна, 27 в Заводському районі у м.Миколаєві</t>
  </si>
  <si>
    <t>Капітальний ремонт дитяч-спортивного ігрового майданчика по вул. Лазурна, 14-А в Заводському районі у м.Миколаєві</t>
  </si>
  <si>
    <t>вул. Лазурна, 14-А в Заводському районі у м.Миколаєві</t>
  </si>
  <si>
    <t>Капітальний ремонт дитячого та спортивного майданчика по пр. Центральний  16 в Заводському районі у м.Миколаєві</t>
  </si>
  <si>
    <t>пр. Центральний  16 в Заводському районі у м.Миколаєві</t>
  </si>
  <si>
    <t>Капітальний ремонт дитяч-спортивного ігрового майданчика по вул. Лазурна, 10-А в Заводському районі у м.Миколаєві</t>
  </si>
  <si>
    <t>вул. Лазурна, 10-А в Заводському районі у м.Миколаєві</t>
  </si>
  <si>
    <t>Капітальний ремонт спортивного майданчика по вул. Сидорчука в Заводському районі у м.Миколаєві</t>
  </si>
  <si>
    <t xml:space="preserve"> вул. Сидорчука в Заводському районі у м.Миколаєві</t>
  </si>
  <si>
    <t xml:space="preserve">Капітальний ремонт дитячого ігрового та спортивного майданчика по вул. 8 Березня, 69,71 в Заводському районі у м.Миколаєві </t>
  </si>
  <si>
    <t xml:space="preserve">вул. 8 Березня, 69,71 в Заводському районі у м.Миколаєві </t>
  </si>
  <si>
    <t>ФОП Вернієнко В.В.</t>
  </si>
  <si>
    <t>Капітальний ремонт спортивного майданчика вул. Погранична, 47 у Заводському районі у м.Миколаєві</t>
  </si>
  <si>
    <t>вул. Погранична, 47 у Заводському районі у м.Миколаєві</t>
  </si>
  <si>
    <t>ФОП Хіврич В.Г. (№2285501950)</t>
  </si>
  <si>
    <t>Капітальний ремонт дитячого ігрового майданчика по вул. Нікольська, 8 (корп. 1,2,3) у Заводському районі у м.Миколаєві</t>
  </si>
  <si>
    <t>вул. Нікольська, 8 (корп. 1,2,3) у Заводському районі у м.Миколаєві</t>
  </si>
  <si>
    <t>ФОП Вернієнко В.В. (3148321699)</t>
  </si>
  <si>
    <t>Капітальний ремонт дитячого ігрового майданчика по вул. Шосейна, 1 в Заводському районі у м.Миколаєві</t>
  </si>
  <si>
    <t>вул. Шосейна, 1 в Заводському районі у м.Миколаєві</t>
  </si>
  <si>
    <t>Капітальний ремонт дитячих ігрових майданчиків</t>
  </si>
  <si>
    <t>Капітальний ремонт дитячого майданчика по пр. Центральний  9 в Заводському районі у м.Миколаєві</t>
  </si>
  <si>
    <t>пр. Центральний  9 в Заводському районі у м.Миколаєві</t>
  </si>
  <si>
    <t>ВСЬОГО капітальний ремонт внутришньоквартальних проїздів</t>
  </si>
  <si>
    <t>Капітальний ремонт дорожнього покриття внутрішньоквартальних проїздів</t>
  </si>
  <si>
    <t>Капітальний ремонт дорожнього покриття  внутрішньоквартального проїзду вздовж будинків №1, 1-А по вул.Ясна Поляна  у Заводського району м.Миколаєва</t>
  </si>
  <si>
    <t>вздовж будинків №1, 1-А по вул.Ясна Поляна  у Заводського району м.Миколаєва</t>
  </si>
  <si>
    <t>Капітальний ремонт дорожнього покриття  внутрішньоквартального проїзду вздовж будинків №12-А, 12-Б по вул Г.Карпенка у Заводського району м.Миколаєва</t>
  </si>
  <si>
    <t>вздовж будинків №12-А, 12-Б по вул Г.Карпенка у Заводського району м.Миколаєва</t>
  </si>
  <si>
    <t>Капітальний ремонт дорожнього покриття  внутрішньоквартального проїздів по  пров. Транспортий, 2 та вул. Морехідна,1 у Заводського району м.Миколаєва</t>
  </si>
  <si>
    <t>пров. Транспортий, 2 та вул. Морехідна,1 у Заводського району м.Миколаєва</t>
  </si>
  <si>
    <t>ТОВ "Буд-Гранд-Сервіс" (41526265)</t>
  </si>
  <si>
    <t>Капітальний ремонт дорожнього покриття внутрішньоквартальних проїздів від будинку № 4 до будинку № 4-Б по вул. Нікольська у Заводському районі м.Миколаєва</t>
  </si>
  <si>
    <t>від будинку №4 до будинку №4-Б по вул.Нікольська у Заводському районі м.Миколаєва</t>
  </si>
  <si>
    <t>Капітальний ремонт внутрішньоквартального проїзду вздовж будинків № 5, 5-А, 5-Б по Бузькому бульвару у Заводському районі м.Миколаєва</t>
  </si>
  <si>
    <t>вздовж будинків № 5, 5-А, 5-Б по Бузькому бульвару у Заводському районі м.Миколаєва</t>
  </si>
  <si>
    <t>Капітальний ремонт асфальтового покриття прибудинкової теріторії та   внутрішньоквартального проїзду по вул. Гражданская возле садика 77 и 48 у Заводському районі м.Миколаєва</t>
  </si>
  <si>
    <t xml:space="preserve"> вул. Гражданская возле садика 77 и 48 у Заводському районі м.Миколаєва</t>
  </si>
  <si>
    <t>ТОВ "ФОРТУНАІНВЕСТБУД" (№41936490)</t>
  </si>
  <si>
    <t>Капітальний ремонт дорожнього покриття  внутрішньоквартального проїзду вздовж  по вул. Рюміна,2 у Заводського району м.Миколаєва</t>
  </si>
  <si>
    <t>вул. Рюміна, 2 у Заводського району м.Миколаєва</t>
  </si>
  <si>
    <t>Капітальний ремонт дорожнього покриття внутрішньоквартального проїзду вздовж будинку №15-А по вул. Крилова у Заводському районі м.Миколаєва</t>
  </si>
  <si>
    <t>вздовж будинку №15-А по вул. Крилова у Заводському районі м.Миколаєва</t>
  </si>
  <si>
    <t>ТОВ "АБК" АРХСІТІ"(41432591)</t>
  </si>
  <si>
    <t>ТОВ "Фортунаінвестбуд" (41936490)</t>
  </si>
  <si>
    <t xml:space="preserve"> "Капітальний ремонт асфальтового покриття прибудинкової теріторії та внутрішньоквартального проїзду по пр.Центральний, буд.№24  у Заводського району м.Миколаєва"</t>
  </si>
  <si>
    <t>пр.Центральний, буд.№24  у Заводського району м.Миколаєва"</t>
  </si>
  <si>
    <t>ВСЬОГО капітальний ремонт тротуарів</t>
  </si>
  <si>
    <t>Капітальний ремонт тротуару вул.Чкалова від вул.3 Слобідська (неп.ст.)</t>
  </si>
  <si>
    <t>вул.Чкалова від вул.3 Слоб (неп.ст.)</t>
  </si>
  <si>
    <t>ФОП Дейнеко О.С.  (№3091122580)</t>
  </si>
  <si>
    <t>Капітальний ремонт тротуару по вул. 5 -я Слобідська від вул. Погранична до буд.№ 82 та від буд. №89 до вул. Чкалова у приватному секторі Заводського району м.Миколаєва"</t>
  </si>
  <si>
    <t>вул. 5 -я Слобідська від вул. Погранична до буд.№ 82 та від буд. №89 до вул. Чкалова у приватному секторі Заводського району м.Миколаєва"</t>
  </si>
  <si>
    <t xml:space="preserve">ФОП Дейнеко </t>
  </si>
  <si>
    <t>ФОП Царюк С.В. (№2231000227</t>
  </si>
  <si>
    <t xml:space="preserve"> вул. 5 -я Слобідська від вул. Погранична до буд.№ 82 та від буд. №89 до вул. Чкалова у приватному секторі Заводського району м.Миколаєва"</t>
  </si>
  <si>
    <t>ФОП Дейнеко  (№2989513713)</t>
  </si>
  <si>
    <t>Капітальний ремонт тротуару по вул. Кузнецька від вул. 4-а Слобідська до вул.5-а Слобідська (непарна сторона) у приватному секторі Заводського району м.Миколаєва"</t>
  </si>
  <si>
    <t xml:space="preserve"> вул. Кузнецька від вул. 4-а Слобідська до вул.5-а Слобідська (непарна сторона) у приватному секторі Заводського району м.Миколаєва"</t>
  </si>
  <si>
    <t>Капітальний ремонт тротуару по вул. Лазурна від будинку 18А до будинку 48 у Заводського району м.Миколаєва"</t>
  </si>
  <si>
    <t xml:space="preserve"> вул. Лазурна від будинку 18А до будинку 48 у Заводського району м.Миколаєва"</t>
  </si>
  <si>
    <t>Капітальний ремонт тротуару по вул. Дмитрієва у приватному секторі Заводського району м.Миколаєва"</t>
  </si>
  <si>
    <t>вул. Дмитрієва у приватному секторі Заводського району м.Миколаєва"</t>
  </si>
  <si>
    <t>Капітальний ремонт тротуару по вул. Радісна від буд. № 5 до вул. Даля (непарна сторона)  у приватному секторі Заводського району м.Миколаєва"</t>
  </si>
  <si>
    <t xml:space="preserve"> вул. Радісна від буд. № 5 до вул. Даля (непарна сторона)  у приватному секторі Заводського району м.Миколаєва"</t>
  </si>
  <si>
    <t>ТОВ "ФОРТУНАІНВЕСТБУД" (41936490)</t>
  </si>
  <si>
    <t>Капітальний ремонт тротуару</t>
  </si>
  <si>
    <t>Капітальний ремонт тротуару по вул. Громадянська від буд. №57 до вул.Чкалова (непарна сторона) у приватному секторі Заводського району м.Миколаєва"</t>
  </si>
  <si>
    <t>вул. Громадянська від буд. №57 до вул.Чкалова (непарна сторона) у приватному секторі Заводського району м.Миколаєва"</t>
  </si>
  <si>
    <t>ВСЬОГО капітального ремонту зупиночних майданчиків</t>
  </si>
  <si>
    <t>ТОВ "АГРОФОН-ПРОЕКТ" (41100915)</t>
  </si>
  <si>
    <t>ПП "Прострой-Буд"</t>
  </si>
  <si>
    <t>Капітальний ремонт зупиночних майданчиків поблизу буд.№50 по вул. Декабристів в Заводському районі м.Миколаєва</t>
  </si>
  <si>
    <t>поблизу буд.№50 по вул. Декабристів в Заводському районі м.Миколаєва</t>
  </si>
  <si>
    <t>Капітальний ремонт зупиночних майданчиків поблизу буд.№21 по вул. Г. Карпенка в Заводському районі м.Миколаєва</t>
  </si>
  <si>
    <t>поблизу буд.№21 по вул. Г. Карпенка в Заводському районі м.Миколаєва</t>
  </si>
  <si>
    <t>Капітальний ремонт зупиночних майданчиків</t>
  </si>
  <si>
    <t>Капітальний ремонт зупиночних майданчиків поблизу буд.№79 по вул. Кузнецька ріг вул.Садова в Заводському районі м.Миколаєва</t>
  </si>
  <si>
    <t>поблизу буд.№79 по вул. Кузнецька ріг вул.Садова в Заводському районі м.Миколаєва</t>
  </si>
  <si>
    <t>ВСЬОГО КПКВК 4017461, КЕКВ 3132</t>
  </si>
  <si>
    <t>ФОП Стеценко О.М.</t>
  </si>
  <si>
    <t>ПП "Будівельна фірма "Миколаївавтодор" (№42677684)</t>
  </si>
  <si>
    <t>Капітальний ремонт дорожнього покриття по вул. Новосільська від вул. М.Морська до вул. Даля у приватному  секторі Заводського району м.Миколаєва</t>
  </si>
  <si>
    <t>вул. Даля у приватному  секторі Заводського району м.Миколаєва</t>
  </si>
  <si>
    <t>ФОП Царюк С.В. (№2231000227)</t>
  </si>
  <si>
    <t>Капітальний ремонт дорожнього покриття Старий інвалідий хутір  у приватному  секторі Заводського району м.Миколаєва</t>
  </si>
  <si>
    <t>Старий інвалідий хутір  у приватному  секторі Заводського району м.Миколаєва</t>
  </si>
  <si>
    <t>Капітальний ремонт дорожнього покриття на Залізничному селищі від буд. №918 до буд. №782, від буд№792до буд.№775 від буд№946 до буд.760  у приватному  секторі Заводського району м.Миколаєва</t>
  </si>
  <si>
    <t>Залізничному селищі від буд. №918 до буд. №782, від буд№792до буд.№775 від буд№946 до буд.760  у приватному  секторі Заводського району м.Миколаєва</t>
  </si>
  <si>
    <t>Капітальний ремонт дорожнього покриття на Залізничному селищі від буд. №536 до буд. №521, від буд№520 до буд.№829 від буд№782 до буд.806  у приватному  секторі Заводського району м.Миколаєва</t>
  </si>
  <si>
    <t>Залізничному селищі від буд. №536 до буд. №521, від буд№520 до буд.№829 від буд№782 до буд.806  у приватному  секторі Заводського району м.Миколаєва</t>
  </si>
  <si>
    <t>ТОВ "Буд-Гранд-Сервіс" (код 41526265)</t>
  </si>
  <si>
    <t>Капітальний ремонт дорожнього покриття по вул. Привокзальна від вул. Курортна до вул. Біла у приватному секторі  Заводського району м.Миколаєва</t>
  </si>
  <si>
    <t xml:space="preserve"> вул. Привокзальна від вул. Курортна до вул. Біла у приватному секторі  Заводського району м.Миколаєва</t>
  </si>
  <si>
    <t>Капітальний ремонт дороги по пров.Ольвійський від вул.Садова до  а/д Т-15-07 у  приватному секторі Заводського району м.Миколаєва</t>
  </si>
  <si>
    <t xml:space="preserve"> пров.Ольвійський від вул.Садова до  а/д Т-15-07 у  приватному секторі Заводського району м.Миколаєва</t>
  </si>
  <si>
    <t xml:space="preserve">Капітальний ремонт дороги </t>
  </si>
  <si>
    <t>Капітальний ремонт дорожнього покриття по вул. 3 Слобідська від вул. Погранична до вул. Кузнецькау   Заводського району м.Миколаєва</t>
  </si>
  <si>
    <t>вул. 3 Слобідська від вул. Погранична до вул. Кузнецькау   Заводського району м.Миколаєва</t>
  </si>
  <si>
    <t>Адміністрація Заводського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</si>
  <si>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</si>
  <si>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</si>
  <si>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</si>
  <si>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 міської ради</t>
  </si>
  <si>
    <t>Управління комунального майна Миколаївської міської ради</t>
  </si>
  <si>
    <t>КП ММР "Капітальне будівництво міста Миколаєва"</t>
  </si>
  <si>
    <t>Реконструкція</t>
  </si>
  <si>
    <t>Міська система централізованого оповіщення про загрозу або виникнення НС</t>
  </si>
  <si>
    <t>м.Миколаїв</t>
  </si>
  <si>
    <t>Управління з питань надзвичайних ситуацій та цивільного захисту населення Миколаївської міської ради</t>
  </si>
  <si>
    <t>Управління державного архітектурно-будівельного контролю Миколаївської міської ради</t>
  </si>
  <si>
    <t>Департамент  архітектури та містобудування Миколаївської міської ради</t>
  </si>
  <si>
    <t xml:space="preserve">ТОВ "Ласкардо" </t>
  </si>
  <si>
    <t>Капітальний ремонт , в т.ч. проектно-вишукувальні роботи та експертиза</t>
  </si>
  <si>
    <t>Капітальний ремонт приміщення сімейної амбулаторії №3 КНП ММР "ЦПМСД №4"</t>
  </si>
  <si>
    <t>вул. Архітектора Старова, №4А</t>
  </si>
  <si>
    <t xml:space="preserve">ФОП Павлов А.А.        </t>
  </si>
  <si>
    <t>Реконструкція, в т.ч. проектно-вишукувальні роботи та експертиза</t>
  </si>
  <si>
    <t>Реконструкція будівлі дитячої музичної школи №5</t>
  </si>
  <si>
    <t>вул. Дачна, 50</t>
  </si>
  <si>
    <t>ТОВ "ЕСГ Україна"</t>
  </si>
  <si>
    <t xml:space="preserve">Реконструкція існуючого футбольного поля Центрального міського стадіону </t>
  </si>
  <si>
    <t>вул. Спортивна, 1/1 в м. Миколаєві</t>
  </si>
  <si>
    <t>ТОВ "Урбан Констракт"</t>
  </si>
  <si>
    <t>Нове будівництво, в т.ч. проектно-вишукувальні роботи та експертиза</t>
  </si>
  <si>
    <t xml:space="preserve">Нове будівництво спортивного майданчика для міні - футболу із штучним покриттям </t>
  </si>
  <si>
    <t>вул. Курортна,2-а, у м. Миколаєві</t>
  </si>
  <si>
    <t>вул. Світанкова 1-а, у м. Миколаєві</t>
  </si>
  <si>
    <t xml:space="preserve">ТОВ "ТОРГПРОМ-ЮГ" </t>
  </si>
  <si>
    <t>Реконструкція топкової (зі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</t>
  </si>
  <si>
    <t>вул. Шевченка,19-А у м.Миколаєві</t>
  </si>
  <si>
    <t xml:space="preserve">ТОВ ПБК "УКРМАЖОР-ДОМ" </t>
  </si>
  <si>
    <t xml:space="preserve">Реконструкція нежитлової будівлі під розміщення дитячого дошкільного закладу </t>
  </si>
  <si>
    <t>вул. Космонавтів,144а/1</t>
  </si>
  <si>
    <t>ФОП Нуждов П.А.</t>
  </si>
  <si>
    <t xml:space="preserve">Нове будівництво дошкільного навчального закладу </t>
  </si>
  <si>
    <t>вул. Променева у мікрорайоні "Північний" м. Миколаєва</t>
  </si>
  <si>
    <t xml:space="preserve">ПП "МОНТАЖ-ТЕХНОЛОГІЯ"     </t>
  </si>
  <si>
    <t>Нове будівництво котельні ЗОШ № 4</t>
  </si>
  <si>
    <t>вул. М.Морська, 78 у м. Миколаєві</t>
  </si>
  <si>
    <t>ТОВ "Ласкардо" виг.ПКД</t>
  </si>
  <si>
    <t xml:space="preserve">Реконструкція спортивного майданчика № 17 </t>
  </si>
  <si>
    <t>м. Миколаїв, вул. Крилова, 12/6</t>
  </si>
  <si>
    <t>Реконструкція спортивного майданчика № 57 ім. Шевченка</t>
  </si>
  <si>
    <t>вул. Лазурна, 46 у м. Миколаєві</t>
  </si>
  <si>
    <t>ТОВ "Джей.Ей.Пі студіо" виг.ПКД</t>
  </si>
  <si>
    <t>Реконструкція спортивного майданчика № 34</t>
  </si>
  <si>
    <t>м. Миколаїв, вул. Лягіна, 28</t>
  </si>
  <si>
    <t xml:space="preserve">Капітальний ремонт, в т.ч. проектно-вишукувальні роботи та експертиза  </t>
  </si>
  <si>
    <t>Капітальний ремонт кутку відпочинку "Лебеді"</t>
  </si>
  <si>
    <t>біля будинків №19,195 по пр. Центральному, у м. Миколаєві</t>
  </si>
  <si>
    <t>ТОВ "Південна європейська будівельна компанія"</t>
  </si>
  <si>
    <t>Нове будівництво тролейбусної лінії</t>
  </si>
  <si>
    <t>пр. Богоявленський, від міського вокзалу до вул. Гагаріна, у м. Миколаві</t>
  </si>
  <si>
    <t xml:space="preserve">ТОВ "АГРОФОН-ПРОЕКТ"    </t>
  </si>
  <si>
    <t>Реконструкція   частини нежитлових приміщень сімейної амбулаторії КНП ЦПМСД №1</t>
  </si>
  <si>
    <t>пров. 1 Шосейний,1 у м. Миколаєві</t>
  </si>
  <si>
    <t>ТОВ "Миколаївоблпроект"</t>
  </si>
  <si>
    <t>Реконструкція вул. Набережної від вул. Московської до понтонного пішохідного мосту в м. Миколаєві</t>
  </si>
  <si>
    <t>уздовж стіни ДП "Миколаївський суднобудівний завод" по вул. Набережна в м. Миколаєві</t>
  </si>
  <si>
    <t>ТОВ "Альфа Форамен"</t>
  </si>
  <si>
    <t xml:space="preserve">Нове будівнцтво підпірної стінки та бун, будівництво набережної для запобігання розмиванню, в т.ч. проектно-вишукувальні роботи та експертиза </t>
  </si>
  <si>
    <t>Нове будівництво берегоукріплювальної споруди вздовж вул .Лазурної у м. Миколаєві</t>
  </si>
  <si>
    <t>берегова частина мікрорайону Намив в м. Миколаєві</t>
  </si>
  <si>
    <t>ТОВ АБК "ЗАВТРА"</t>
  </si>
  <si>
    <t xml:space="preserve">Реконструкція паркувального кармана </t>
  </si>
  <si>
    <t>біля будівлі по вул. 9 Поздовжній, 10-А у м. Миколаєві</t>
  </si>
  <si>
    <t xml:space="preserve">Нове будівництво сімейної амбулаторії № 5 комунального некомерційного підприємства Центру первинної медико - санітарної допомоги № 4 м. Миколаєва </t>
  </si>
  <si>
    <t>мкр. Матвіївка, вул. Лісова, біля будинку №5</t>
  </si>
  <si>
    <t xml:space="preserve">ТОВ"ІНПРОЕКТБУД"   </t>
  </si>
  <si>
    <t>Дитячий навчальний заклад  № 67 (нове будівництво)</t>
  </si>
  <si>
    <t>просп. Миру, 7/1 у м. Миколаєві</t>
  </si>
  <si>
    <t>ТОВ "ПІВДЕНЬБУД-МИКОЛАЇВ ЛТД"</t>
  </si>
  <si>
    <t xml:space="preserve">Реконструкція покрівлі ЗОШ № 59 </t>
  </si>
  <si>
    <t>вул. Адміральська, 24 у м. Миколаєві</t>
  </si>
  <si>
    <t>Прибудова (нове будівництво) Коригування, в т.ч. проектно-вишукувальні роботи та експертиза</t>
  </si>
  <si>
    <t>Прибудова  ЗОШ №22 по вул.Робочій,8 в м.Миколаєві (Нове будівництво) Коригування, у т.ч. проектно-вишукувальні роботи та експертиза</t>
  </si>
  <si>
    <t xml:space="preserve">вул.Робоча, 8 в м.Миколаєві </t>
  </si>
  <si>
    <t>ПВНП "НІКОІНТЕРМ"</t>
  </si>
  <si>
    <t>Нове будівництво котельні ЗОШ №29</t>
  </si>
  <si>
    <t xml:space="preserve"> вул. Ватутіна, 124 у м. Миколаєві</t>
  </si>
  <si>
    <t>ТОВ "ВІК ТЕХНОЛОГІЇ"</t>
  </si>
  <si>
    <t xml:space="preserve">Нове будівництво каналізації </t>
  </si>
  <si>
    <t>територія житлового фонду приватного сектору у мікрорайоні Ялти у м. Миколаєві</t>
  </si>
  <si>
    <t xml:space="preserve">Нове будівництво мереж каналізації </t>
  </si>
  <si>
    <t>по вул. Чкалова від буд. 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</t>
  </si>
  <si>
    <t xml:space="preserve">Капітальний ремонт берегової зони мкр. Намив </t>
  </si>
  <si>
    <t>від вул. Лазурна, 52 до вул. Лазурна, 40 у м. Миколаєві</t>
  </si>
  <si>
    <t xml:space="preserve">ТОВ АБК "Завтра"      </t>
  </si>
  <si>
    <t xml:space="preserve">Капітальний ремонт будівлі Дитячої школи мистецтв №2 </t>
  </si>
  <si>
    <t>просп. Богоявленьский ,332 у м. Миколаві</t>
  </si>
  <si>
    <t>ФОП Павлінов Ю.О.</t>
  </si>
  <si>
    <t xml:space="preserve">Заміна ліфта, в т.ч. проектно-вишукувальні роботи та експертиза  </t>
  </si>
  <si>
    <t>Реставрація будівлі виконавчого комітету Миколаївської міської ради ( заміна ліфта)</t>
  </si>
  <si>
    <t>вул. Адміральська,20 у м. Миколаєві</t>
  </si>
  <si>
    <t>ТОВ "ІТЦ Миколаївбуд"</t>
  </si>
  <si>
    <t>Капітальний ремонт нежитлових приміщень комунальної власності</t>
  </si>
  <si>
    <t>просп. Богоявленський,1 у м. Миколаєві</t>
  </si>
  <si>
    <t>ТОВ "Промбуд"</t>
  </si>
  <si>
    <t>Капітальний ремонт нежитлових приміщень</t>
  </si>
  <si>
    <t>пр. Центральний, 135 у м.Миколаєві</t>
  </si>
  <si>
    <t>ТОВ "Міленіум ФЛО"</t>
  </si>
  <si>
    <t>Капітальний ремонт, в т.ч. проектно-вишукувальні роботи та експертиза</t>
  </si>
  <si>
    <t xml:space="preserve">Капітальний ремонт спортивного майданчика з облаштуванням  штучного покриття Центрального міського стадіону </t>
  </si>
  <si>
    <t xml:space="preserve"> вул. Спортивна, 1/1, у м. Миколаєві</t>
  </si>
  <si>
    <t xml:space="preserve">Капітальний ремонт, в т.ч. проектно-вишукувальні роботи та експертиза, з облаштуванням мультиігрового спортивного майданчика  </t>
  </si>
  <si>
    <t xml:space="preserve">Капітальний ремонт спортивного майданчика зі штучним покриттям Центрального міського стадіону </t>
  </si>
  <si>
    <t>ФОП Любенко І.В.</t>
  </si>
  <si>
    <t>Капітальний ремонт системи опалення та покрівлі з утепленням фасаду будівлі СК "Надія" (СДЮСШОР №4)</t>
  </si>
  <si>
    <t>вул. Генерала Карпенка, 40А у м. Миколаєві</t>
  </si>
  <si>
    <t xml:space="preserve">Капітальний ремонт будівлі  СК "Надія" (СДЮШОР № 4) </t>
  </si>
  <si>
    <t>вул. Генерала Карпенка 40а, у м. Миколаєві</t>
  </si>
  <si>
    <t>ПГО "Центр ВПІ АТО "Літопис"</t>
  </si>
  <si>
    <t xml:space="preserve">Капітальний ремонт будівлі для розміщення КУ ММР "Міський центр підтримки внутрішньо переміщених осіб та ветеранів АТО" </t>
  </si>
  <si>
    <t>пров. Кобера, 13А/8 у м. Миколаєві</t>
  </si>
  <si>
    <t>ТОВ " Інжиніринг - груп"</t>
  </si>
  <si>
    <t xml:space="preserve">Капітальний ремонт частини приміщення Палацу творчості учнів </t>
  </si>
  <si>
    <t>вул. Адміральська 31 у м. Миколаєві</t>
  </si>
  <si>
    <t>ТОВ "БК "БУДРЕМ-КОНСТРУКЦІЯ"</t>
  </si>
  <si>
    <t xml:space="preserve">Капітальний ремонт системи автоматичної пожежної сигналізації та оповіщення про пожежу будинку творчості дітей та юнацтва Заводського району </t>
  </si>
  <si>
    <t>вул. Корабелів, 18 у м. Миколаєві</t>
  </si>
  <si>
    <t>ТОВ "ОХРАНА"</t>
  </si>
  <si>
    <t>Капітальний ремонт системи автоматичної пожежної сигналізації та оповіження про пожежу ММК (корпус 2) ім. В.Д.Чайки</t>
  </si>
  <si>
    <t>вул. Потьомкінська,147А у м.Миколаєві</t>
  </si>
  <si>
    <t>ТОВ "ІННТЕХНО"</t>
  </si>
  <si>
    <t>Капітальний ремонт системи автоматичної пожежної сигналізації та оповіження про пожежу ЗОШ № 23</t>
  </si>
  <si>
    <t>вул.Гарнізонна,10 у м.Миколаєві</t>
  </si>
  <si>
    <t>ТОВ " ФЕНІКС ЮГ"</t>
  </si>
  <si>
    <t>Капітальний ремонт системи автоматичної пожежної сигналізації та оповіження про пожежу ЗОШ № 50</t>
  </si>
  <si>
    <t>вул. пр.Миру,50 у м.Миколаєві</t>
  </si>
  <si>
    <t>ТОВ " РІКЕСА"</t>
  </si>
  <si>
    <t>Капітальний ремонт системи автоматичної пожежної сигналізації та оповіження про пожежу ЗОШ № 60</t>
  </si>
  <si>
    <t>вул. Чорноморська,1 у м. Миколаєві</t>
  </si>
  <si>
    <t>ТОВ " Житлопромбуд - сервіс"</t>
  </si>
  <si>
    <t>Капітальний ремонт системи автоматичної пожежної сигналізації та оповіження про пожежу ЗОШ № 46</t>
  </si>
  <si>
    <t>вул.9-а Повздовжна,10 у м.Миколаєві</t>
  </si>
  <si>
    <t>ТОВ " НІКОВІТА"</t>
  </si>
  <si>
    <t>Капітальний ремонт системи автоматичної пожежної сигналізації та оповіження про пожежу ЗОШ № 1</t>
  </si>
  <si>
    <t>вул. Айвазовського,8 у м. Миколаєві</t>
  </si>
  <si>
    <t xml:space="preserve">Капітальний ремонт системи автоматичної пожежної сигналізації та оповіження про пожежу ЗОШ № 56 </t>
  </si>
  <si>
    <t>вул. Космонавтів 138А у м.Миколаєві</t>
  </si>
  <si>
    <t>ТОВ "Будальянс"</t>
  </si>
  <si>
    <t>Капітальний ремонт спортивного майданчику ЗОШ №15</t>
  </si>
  <si>
    <t xml:space="preserve">вул. Потьомкінська,22А у м. Миколаєві </t>
  </si>
  <si>
    <t>ФОП Канівченко В.Г.</t>
  </si>
  <si>
    <t xml:space="preserve">Капітальний ремонт спортивних залів ЗОШ №53 </t>
  </si>
  <si>
    <t>вул. Потьомкінська,154  у м. Миколаєві</t>
  </si>
  <si>
    <t>ТОВ АБК "Завтра"</t>
  </si>
  <si>
    <t>Капітальний ремонт футбольного поля зі штучним покриттям ЗОШ №48</t>
  </si>
  <si>
    <t>вул. Генерала Попеля,164 у м.Миколаєві</t>
  </si>
  <si>
    <t>ТОВ "Охрана"</t>
  </si>
  <si>
    <t>Капітальний ремонт системи автоматичної пожежної сигналізації та оповіщення про пожежу ЗОШ №53</t>
  </si>
  <si>
    <t>вул. Потьомкінська, 154 у м. Миколаєві</t>
  </si>
  <si>
    <t>ТОВ "Голден-Буд"</t>
  </si>
  <si>
    <t>Капітальний ремонт системи автоматичної пожежної сигналізації та оповіщення про пожежу ЗОШ № 6</t>
  </si>
  <si>
    <t xml:space="preserve"> вул. Курортна, 2А у м. Миколаєві</t>
  </si>
  <si>
    <t>ТОВ "НІКОВІТА"</t>
  </si>
  <si>
    <t>Капітальний ремонт системи автоматичної пожежної сигналізації та оповіщення про пожежу ЗОШ № 52</t>
  </si>
  <si>
    <t>вул. Крилова, 42 у м. Миколаєві</t>
  </si>
  <si>
    <t>ПП БФ Квазар-Інк"</t>
  </si>
  <si>
    <t xml:space="preserve">Капітальний ремонт будівлі ЗОШ № 32 </t>
  </si>
  <si>
    <t>вул. Гайдара,1 у м. Миколаєві</t>
  </si>
  <si>
    <t>ТОВ "Олкріс"</t>
  </si>
  <si>
    <t xml:space="preserve">Капітальний ремонт спортивного майданчику  ЗОШ № 53 </t>
  </si>
  <si>
    <t xml:space="preserve"> вул. Потьомкінська, 154 у м. Миколаєві </t>
  </si>
  <si>
    <t xml:space="preserve">Капітальний ремонт (коригування), в т.ч. проектно-вишукувальні роботи та експертиза  </t>
  </si>
  <si>
    <t>Капітальний ремонт спортивного майданчику ЗОШ №12 (коригування)</t>
  </si>
  <si>
    <t>вул. 1 Екіпажна,2  у м. Миколаєві</t>
  </si>
  <si>
    <t>Капітальний ремонт будівлі ЗОШ №16</t>
  </si>
  <si>
    <t>вул. Христо Ботєва,41 у м. Миколаєві</t>
  </si>
  <si>
    <t>ТОВ "ПІВДЕНЬБУД МИКОЛАЇВ ЛТД"</t>
  </si>
  <si>
    <t xml:space="preserve">Капітальний ремонт будівлі ЗОШ №15 </t>
  </si>
  <si>
    <t>вул. Потьомкінська, 22А у м. Миколаєві</t>
  </si>
  <si>
    <t xml:space="preserve">Капітальний ремонт будівлі ЗОШ №24 </t>
  </si>
  <si>
    <t>вул. Лісова, 1 у м. Миколаєві</t>
  </si>
  <si>
    <t>Капітальний ремонт будівлі ЗОШ №51</t>
  </si>
  <si>
    <t>пров. Парусний, 5 у м. Миколаєві</t>
  </si>
  <si>
    <t>ФОП "Канивченко"</t>
  </si>
  <si>
    <t xml:space="preserve">Капітальний ремонт покрівлі ДНЗ №49 </t>
  </si>
  <si>
    <t>вул. Лазурна,44 у м. Миколаєві</t>
  </si>
  <si>
    <t>ТОВ "БК ЖИТЛОКОМБУДСЕРВІС"</t>
  </si>
  <si>
    <t xml:space="preserve">Капітальний ремонт системи автоматичної пожежної сигналізації та оповіщення про пожежу ДНЗ №2 </t>
  </si>
  <si>
    <t>вул. Чкалова,118 м. у м. Миколаєві</t>
  </si>
  <si>
    <t xml:space="preserve">Капітальний ремонт системи автоматичної пожежної  сигналізації та оповіщення про пожежу ДНЗ №12  </t>
  </si>
  <si>
    <t xml:space="preserve">вул. Лазурна, 22 у м. Миколаєві </t>
  </si>
  <si>
    <t>ТОВ "Нікпожтехсервіс"</t>
  </si>
  <si>
    <t>Капітальний ремонт системи автоматичної пожежної сигналізації та оповіщення про пожежу ДНЗ №117</t>
  </si>
  <si>
    <t>вул. Фрунзе, 19  у м.Миколаєві</t>
  </si>
  <si>
    <t>ТОВ "Альфа - будмонтаж"</t>
  </si>
  <si>
    <t xml:space="preserve">Капітальний ремонт будівлі ДНЗ №60 </t>
  </si>
  <si>
    <t>вул. Театральна, 25/1 у м. Миколаєві</t>
  </si>
  <si>
    <t xml:space="preserve">Капітальний ремонт будівлі ДНЗ №75 </t>
  </si>
  <si>
    <t>вул. 3 Лінія, 17 у м. Миколаєві</t>
  </si>
  <si>
    <t>Управління капітального будівництва Миколаївської міської ради</t>
  </si>
  <si>
    <t>Е.з.філ.ДП"Укрдержбудексп.у м.Мик." 15-0002-18 від 30.03.2018р.; ТОВ "АГРОФОН-ПРОЕКТ"; ФОП Мовенко С.М.</t>
  </si>
  <si>
    <t>Капітальний ремонт фасадів з утепленням</t>
  </si>
  <si>
    <t>КЗ ММР ЦПМСД №4 м. Миколаєва Миколаївської області за адресою: вул. Адміральська, 6 м. Миколаїв, Миколаївської області</t>
  </si>
  <si>
    <t xml:space="preserve">м. Миколаїв, вул. Адміральська, 6 </t>
  </si>
  <si>
    <t>Капітальний ремонт з термомодернізацією</t>
  </si>
  <si>
    <t xml:space="preserve">загальноосвітня школа І-ІІІ ст. № 39 </t>
  </si>
  <si>
    <t>загальноосвітня школа І-ІІІ ст. № 38</t>
  </si>
  <si>
    <t>загальноосвітня школа І-ІІІ ст. №1 О.Ольжича, вул. Айвазовського, 8, м. Миколаїв</t>
  </si>
  <si>
    <t xml:space="preserve"> м. Миколаїв, вул. Айвазовського , 8</t>
  </si>
  <si>
    <t xml:space="preserve">ФОП Павлов П.А. Е.з.філ.ДП"Укрдержбудексп.у м.Мик." 15-0468-18(15-0751-17)в.21.11.2018;                               ФОП Мовенко С.Н                                  </t>
  </si>
  <si>
    <t>загальноосвітня школа І-ІІІ ст. №42, вул. Електронна,73, м. Миколаїв</t>
  </si>
  <si>
    <t>м. Миколаїв, вул. Електронна,73</t>
  </si>
  <si>
    <t>ТОВ"Солар Сервіс"ФОП Кармазін, ФОП Королюк М.А.</t>
  </si>
  <si>
    <t>Капітальний ремонт з вуличного освітлення</t>
  </si>
  <si>
    <t>"Громадський бюджет" Освітлення центральної вулиці Райдужна</t>
  </si>
  <si>
    <t>м. Миколаїв, вул.Райдужна</t>
  </si>
  <si>
    <t>Освітлення вулиці Космонавтів</t>
  </si>
  <si>
    <t>м. Миколаїв, вул. Космонавтів</t>
  </si>
  <si>
    <t>Експертний звіт від 05.06.2019 №05-06/19/А ФОП Ігнатьєва Ю.О.ФОП Канівченко В.Г</t>
  </si>
  <si>
    <t>Капітальний ремонт в частині заміни вікон</t>
  </si>
  <si>
    <t>загальноосвітня школа І-ІІІ ст. № 17, вул. Крилова, 12/6, м. Миколаїв</t>
  </si>
  <si>
    <t xml:space="preserve"> м. Миколаїв, вул. Крилова, 12/6</t>
  </si>
  <si>
    <t xml:space="preserve">Капітальний ремонт в частині заміни вікон </t>
  </si>
  <si>
    <t>ТОВ "В.С. ПРОЕКТ"</t>
  </si>
  <si>
    <t xml:space="preserve">Капітальний ремонт з енергомодернізації житлового будинку                                                         </t>
  </si>
  <si>
    <t xml:space="preserve"> по пр.Миру,4, в т.ч. ПКД та експертиза</t>
  </si>
  <si>
    <t>м. Миколаїв, пр.Миру,4</t>
  </si>
  <si>
    <t xml:space="preserve">Капітальні ремонти з енергомодернізації житлового будинку                                                         </t>
  </si>
  <si>
    <t>ТОВ "АРХ-ДИЗАЙН"</t>
  </si>
  <si>
    <t>Капітальний ремонт в частині заміни вікон та вхідних дверей в під’їздах будинків</t>
  </si>
  <si>
    <t>вул. Чкалова, 215 А</t>
  </si>
  <si>
    <t>м. Миколаїв, вул. Чкалова, 215 А</t>
  </si>
  <si>
    <t>вул. Чкалова, 215 Г</t>
  </si>
  <si>
    <t>м. Миколаїв, вул. Чкалова, 215 Г</t>
  </si>
  <si>
    <t>вул. Крилова, 19/2</t>
  </si>
  <si>
    <t>м. Миколаїв, вул. Крилова, 19/1</t>
  </si>
  <si>
    <t>вул. Крилова, 20</t>
  </si>
  <si>
    <t>м. Миколаїв, вул. Крилова, 19</t>
  </si>
  <si>
    <t>вул. Дачна, 6</t>
  </si>
  <si>
    <t>м. Миколаїв, вул. Дачна, 5</t>
  </si>
  <si>
    <t>вул. Робоча, 11</t>
  </si>
  <si>
    <t>м. Миколаїв, вул. Робоча, 11</t>
  </si>
  <si>
    <t>вул. Робоча, 7</t>
  </si>
  <si>
    <t>м. Миколаїв, вул. Робоча, 7</t>
  </si>
  <si>
    <t>вул. 3 Слобідська, 52</t>
  </si>
  <si>
    <t>м. Миколаїв, вул. 3 Слобідська, 51</t>
  </si>
  <si>
    <t>вул.Садова, 31 А</t>
  </si>
  <si>
    <t>м. Миколаїв, вул.Садова, 31 А</t>
  </si>
  <si>
    <t>вул. Погранична, 78 Б</t>
  </si>
  <si>
    <t>м. Миколаїв, вул. Погранична, 78 Б</t>
  </si>
  <si>
    <t>вул. Шосейна, 50</t>
  </si>
  <si>
    <t>м. Миколаїв, вул. Шосейна, 50</t>
  </si>
  <si>
    <t>вул. Шосейна, 1</t>
  </si>
  <si>
    <t>м. Миколаїв, вул. Шосейна, 1</t>
  </si>
  <si>
    <t>вул. Курортна, 6</t>
  </si>
  <si>
    <t>м. Миколаїв, вул. Курортна, 6</t>
  </si>
  <si>
    <t>вул. Курортна, 7</t>
  </si>
  <si>
    <t>м. Миколаїв, вул. Курортна, 7</t>
  </si>
  <si>
    <t>вул. Курортна, 19</t>
  </si>
  <si>
    <t>м. Миколаїв, вул. Курортна, 19</t>
  </si>
  <si>
    <t>вул. Курортна, 12</t>
  </si>
  <si>
    <t>м. Миколаїв, вул. Курортна, 12</t>
  </si>
  <si>
    <t>вул. Курортна, 3 А</t>
  </si>
  <si>
    <t>м. Миколаїв, вул. Курортна, 3 А</t>
  </si>
  <si>
    <t>вул. Леваневців, 25/7</t>
  </si>
  <si>
    <t>м. Миколаїв, вул. Леваневців, 25/6</t>
  </si>
  <si>
    <t>вул. Генерала Карпенка, 41</t>
  </si>
  <si>
    <t>м. Миколаїв, вул. Генерала Карпенка, 40</t>
  </si>
  <si>
    <t>вул. Генерала Карпенка, 2/3</t>
  </si>
  <si>
    <t>м. Миколаїв, вул. Генерала Карпенка, 2/2</t>
  </si>
  <si>
    <t>вул. Генерала Карпенка, 1 А</t>
  </si>
  <si>
    <t>м. Миколаїв, вул. Генерала Карпенка, 1 А</t>
  </si>
  <si>
    <t>вул. Генерала Карпенка, 65</t>
  </si>
  <si>
    <t>м. Миколаїв, вул. Генерала Карпенка, 65</t>
  </si>
  <si>
    <t>вул. Генерала Карпенка, 30</t>
  </si>
  <si>
    <t>м. Миколаїв, вул. Генерала Карпенка, 30</t>
  </si>
  <si>
    <t>вул. Генерала Карпенка, 8</t>
  </si>
  <si>
    <t>м. Миколаїв, вул. Генерала Карпенка, 8</t>
  </si>
  <si>
    <t>вул. Генерала Карпенка, 27</t>
  </si>
  <si>
    <t>м. Миколаїв, вул. Генерала Карпенка, 27</t>
  </si>
  <si>
    <t>вул. Генерала Карпенка, 25</t>
  </si>
  <si>
    <t>м. Миколаїв, вул. Генерала Карпенка, 25</t>
  </si>
  <si>
    <t>вул. Генерала Карпенка, 53</t>
  </si>
  <si>
    <t>м. Миколаїв, вул. Генерала Карпенка, 53</t>
  </si>
  <si>
    <t>м. Миколаїв, вул. Озерна, 13 А</t>
  </si>
  <si>
    <t>м. Миколаїв, вул. Озерна, 19</t>
  </si>
  <si>
    <t>м. Миколаїв, вул. Озерна, 29</t>
  </si>
  <si>
    <t>м. Миколаїв, вул. Озерна, 12</t>
  </si>
  <si>
    <t>м. Миколаїв, вул. Озерна, 13</t>
  </si>
  <si>
    <t>м. Миколаїв, вул. Озерна, 21</t>
  </si>
  <si>
    <t>м. Миколаїв, вул. Озерна, 39</t>
  </si>
  <si>
    <t>м. Миколаїв, вул. Озерна, 47</t>
  </si>
  <si>
    <t>м. Миколаїв, вул. Озерна, 45</t>
  </si>
  <si>
    <t>м. Миколаїв, вул. Озерна, 3</t>
  </si>
  <si>
    <t>м. Миколаїв, вул. Лазурна, 32 А</t>
  </si>
  <si>
    <t>м. Миколаїв, вул. Лазурна, 42 А</t>
  </si>
  <si>
    <t>м. Миколаїв, вул. Лазурна, 40</t>
  </si>
  <si>
    <t>м. Миколаїв, вул. Лазурна, 38</t>
  </si>
  <si>
    <t>м. Миколаїв, вул. Лазурна, 30</t>
  </si>
  <si>
    <t>м. Миколаїв, вул. Лазурна, 16 Б</t>
  </si>
  <si>
    <t>м. Миколаїв, вул. Лазурна, 16 Г</t>
  </si>
  <si>
    <t>м. Миколаїв, вул. Лазурна, 18 Б</t>
  </si>
  <si>
    <t>м. Миколаїв, вул. Лазурна, 26</t>
  </si>
  <si>
    <t>м. Миколаїв, вул. Лазурна, 20</t>
  </si>
  <si>
    <t>м. Миколаїв, вул. Лазурна, 20 А</t>
  </si>
  <si>
    <t>м. Миколаїв, вул. Лазурна, 38 А</t>
  </si>
  <si>
    <t>м. Миколаїв, вул. Лазурна, 42 В</t>
  </si>
  <si>
    <t>ТОВ "А-ПРОЕКТСЕРВІС"</t>
  </si>
  <si>
    <t>пр. Богоявленський, 23</t>
  </si>
  <si>
    <t>м. Миколаїв, пр. Богоявленський, 23</t>
  </si>
  <si>
    <t>пр. Богоявленський, 38</t>
  </si>
  <si>
    <t>м. Миколаїв, пр. Богоявленський, 38</t>
  </si>
  <si>
    <t>пр. Богоявленський,43</t>
  </si>
  <si>
    <t>м. Миколаїв, пр. Богоявленський,43</t>
  </si>
  <si>
    <t>пр. Богоявленський, 6</t>
  </si>
  <si>
    <t>м. Миколаїв, пр. Богоявленський, 6</t>
  </si>
  <si>
    <t>вул. Погранична, 78 В</t>
  </si>
  <si>
    <t>м. Миколаїв, вул. Погранична, 78 В</t>
  </si>
  <si>
    <t>вул. Генерала Карпенка, 37 А</t>
  </si>
  <si>
    <t>м. Миколаїв, вул. Генерала Карпенка, 37 А</t>
  </si>
  <si>
    <t>вул. Генерала Карпенка, 75</t>
  </si>
  <si>
    <t>м. Миколаїв, вул. Генерала Карпенка, 75</t>
  </si>
  <si>
    <t>вул. Генерала Карпенка, 77</t>
  </si>
  <si>
    <t>м. Миколаїв, вул. Генерала Карпенка, 77</t>
  </si>
  <si>
    <t>вул. Лазурна, 52 Б</t>
  </si>
  <si>
    <t>м. Миколаїв, вул. Лазурна, 52 Б</t>
  </si>
  <si>
    <t>вул. Лазурна, 30 Б</t>
  </si>
  <si>
    <t>м. Миколаїв, вул. Лазурна, 30 Б</t>
  </si>
  <si>
    <t>вул. 6 Слобідська №9 2-під’їзд</t>
  </si>
  <si>
    <t>м.Миколаїв,  вул. 6 Слобідська №9 2-під’їзд</t>
  </si>
  <si>
    <t>вул. 6 Слобідська №3 1-під’їзд</t>
  </si>
  <si>
    <t xml:space="preserve"> м.Миколаїв вул. 6 Слобідська №3 1-під’їзд</t>
  </si>
  <si>
    <t>вул. Г.Карпенка,47</t>
  </si>
  <si>
    <t>м. Миколаїв, вул. Г.Карпенка,46</t>
  </si>
  <si>
    <t>вул. Генерала Карпенка, 59 А</t>
  </si>
  <si>
    <t>м. Миколаїв, вул. Генерала Карпенка, 59 А</t>
  </si>
  <si>
    <t>вул. Корабелів, 22/3</t>
  </si>
  <si>
    <t>м. Миколаїв, вул. Корабелів, 22/3</t>
  </si>
  <si>
    <t>вул. Корабелів, 22/2</t>
  </si>
  <si>
    <t>м. Миколаїв, вул. Корабелів, 22/2</t>
  </si>
  <si>
    <t>вул. Корабелів, 22/1</t>
  </si>
  <si>
    <t>м. Миколаїв, вул. Корабелів, 22/1</t>
  </si>
  <si>
    <t xml:space="preserve"> вул. Озерна, 15</t>
  </si>
  <si>
    <t>м. Миколаїв, вул. Озерна, 15</t>
  </si>
  <si>
    <t>ТОВ "А-ПРОЕКТСЕРВІС"  ТОВ "БК "Прайм Девелопмент"</t>
  </si>
  <si>
    <t>пр. Миру, 27 В</t>
  </si>
  <si>
    <t>м. Миколаїв, пр. Миру, 27 В</t>
  </si>
  <si>
    <t>ТОВ "МПК "СТАНДАРТ"</t>
  </si>
  <si>
    <t>пр. Миру, 64</t>
  </si>
  <si>
    <t>м. Миколаїв, пр. Миру, 64</t>
  </si>
  <si>
    <t>ТОВ"ІНПРОЕКТБУД"</t>
  </si>
  <si>
    <t>вул. Дмитра Яворницького, 24</t>
  </si>
  <si>
    <t>м. Миколаїв, вул. Дмитра Яворницького, 24</t>
  </si>
  <si>
    <t>проспект Героїв України, 75 Г</t>
  </si>
  <si>
    <t>м. Миколаїв, проспект Героїв України, 75 Г</t>
  </si>
  <si>
    <t>пр. Центральний, 71 А</t>
  </si>
  <si>
    <t>м. Миколаїв, пр. Центральний, 71 А</t>
  </si>
  <si>
    <t>вул. Нікольська, 80</t>
  </si>
  <si>
    <t>м. Миколаїв, вул. Нікольська, 80</t>
  </si>
  <si>
    <t>вул. Чкалова, 215 В</t>
  </si>
  <si>
    <t>м. Миколаїв, вул. Чкалова, 215 В</t>
  </si>
  <si>
    <t xml:space="preserve"> вул. Крилова, 31</t>
  </si>
  <si>
    <t>м. Миколаїв, вул. Крилова, 31</t>
  </si>
  <si>
    <t>вул. Погранична, 3</t>
  </si>
  <si>
    <t>м. Миколаїв, вул. Погранична, 3</t>
  </si>
  <si>
    <t>вул. Крилова, 38 В</t>
  </si>
  <si>
    <t>м. Миколаїв, вул. Крилова, 38 В</t>
  </si>
  <si>
    <t xml:space="preserve"> вул. Лазурна, 16</t>
  </si>
  <si>
    <t>м. Миколаїв, вул. Лазурна, 16</t>
  </si>
  <si>
    <t>вул. Лазурна, 32</t>
  </si>
  <si>
    <t>м. Миколаїв, вул. Лазурна, 32</t>
  </si>
  <si>
    <t>вул. Генерала Карпенка, 59</t>
  </si>
  <si>
    <t>м. Миколаїв, вул. Генерала Карпенка, 59</t>
  </si>
  <si>
    <t>вул. Генерала Карпенка, 67</t>
  </si>
  <si>
    <t>м. Миколаїв, вул. Генерала Карпенка, 67</t>
  </si>
  <si>
    <t>вул. Лазурна, 28 Б</t>
  </si>
  <si>
    <t>м. Миколаїв, вул. Лазурна, 28 Б</t>
  </si>
  <si>
    <t>вул. Лазурна, 28 А</t>
  </si>
  <si>
    <t>м. Миколаїв, вул. Лазурна, 28 А</t>
  </si>
  <si>
    <t>вул. Крилова, 12/3</t>
  </si>
  <si>
    <t>м. Миколаїв, вул. Крилова, 12/3</t>
  </si>
  <si>
    <t>вул. Крилова, 50</t>
  </si>
  <si>
    <t>м. Миколаїв, вул. Крилова, 50</t>
  </si>
  <si>
    <t>вул. 8 Березня, 2</t>
  </si>
  <si>
    <t>м. Миколаїв, вул. 8 Березня, 2</t>
  </si>
  <si>
    <t>вул. Лазурна, 26 А</t>
  </si>
  <si>
    <t>м. Миколаїв, вул. Лазурна, 26 А</t>
  </si>
  <si>
    <t>вул. Образцова, 4 А</t>
  </si>
  <si>
    <t>м. Миколаїв, вул. Образцова, 4 А</t>
  </si>
  <si>
    <t>вул. 6 Слобідська, 46</t>
  </si>
  <si>
    <t>м. Миколаїв, вул. 6 Слобідська, 46</t>
  </si>
  <si>
    <t xml:space="preserve"> вул. Озерна, 11 Б</t>
  </si>
  <si>
    <t>м. Миколаїв, вул. Озерна, 11 Б</t>
  </si>
  <si>
    <t>вул. Крилова, 44 А</t>
  </si>
  <si>
    <t>м. Миколаїв, вул. Крилова, 44 А</t>
  </si>
  <si>
    <t>вул. Крилова, 44</t>
  </si>
  <si>
    <t>м. Миколаїв, вул. Крилова, 44</t>
  </si>
  <si>
    <t>вул. Озерна, 6</t>
  </si>
  <si>
    <t>м. Миколаїв, вул. Озерна, 6</t>
  </si>
  <si>
    <t>вул. Озерна, 4</t>
  </si>
  <si>
    <t>м. Миколаїв, вул. Озерна, 4</t>
  </si>
  <si>
    <t>вул. Крилова, 19 Б</t>
  </si>
  <si>
    <t>м. Миколаїв, вул. Крилова, 19 Б</t>
  </si>
  <si>
    <t>ТОВ "А-ПРОЕКТСЕРВІС" ТОВ "БК "Прайм Девелопмент"</t>
  </si>
  <si>
    <t>вул. Херсонське шосе, 94</t>
  </si>
  <si>
    <t>м. Миколаїв, вул. Херсонське шосе, 94</t>
  </si>
  <si>
    <t>вул. Морехідна, 9</t>
  </si>
  <si>
    <t>м. Миколаїв, вул. Морехідна, 9</t>
  </si>
  <si>
    <t>вул. 6 Слобідська, 46 А</t>
  </si>
  <si>
    <t>м. Миколаїв, вул. 6 Слобідська, 46 А</t>
  </si>
  <si>
    <t>вул. Лазурна, 10 Б</t>
  </si>
  <si>
    <t>м. Миколаїв, вул. Лазурна, 10 Б</t>
  </si>
  <si>
    <t>вул. Генерала Карпенка, 38</t>
  </si>
  <si>
    <t>м. Миколаїв, вул. Генерала Карпенка, 38</t>
  </si>
  <si>
    <t>вул. Генерала Карпенка, 53 А</t>
  </si>
  <si>
    <t>м. Миколаїв, вул. Генерала Карпенка, 53 А</t>
  </si>
  <si>
    <t>вул. Крилова, 19 А</t>
  </si>
  <si>
    <t>м. Миколаїв, вул. Крилова, 19 А</t>
  </si>
  <si>
    <t>вул. Новобузька, 99</t>
  </si>
  <si>
    <t>м. Миколаїв, вул. Новобузька, 99</t>
  </si>
  <si>
    <t>пр. Миру, 17 В</t>
  </si>
  <si>
    <t>м. Миколаїв, пр. Миру, 17 В</t>
  </si>
  <si>
    <t>вул. Космонавтів, 124 А</t>
  </si>
  <si>
    <t>м. Миколаїв, вул. Космонавтів, 124 А</t>
  </si>
  <si>
    <t>пр. Богоявленський, 8</t>
  </si>
  <si>
    <t>м. Миколаїв, пр. Богоявленський, 8</t>
  </si>
  <si>
    <t>пр. Богоявленський, 10</t>
  </si>
  <si>
    <t>м. Миколаїв, пр. Богоявленський, 10</t>
  </si>
  <si>
    <t>пр. Богоявленський, 12</t>
  </si>
  <si>
    <t>м. Миколаїв, пр. Богоявленський, 12</t>
  </si>
  <si>
    <t>ТОВ "ІНПРОЕКТБУД"</t>
  </si>
  <si>
    <t>пр. Миру, 21 Б</t>
  </si>
  <si>
    <t>м. Миколаїв, пр. Миру, 21 Б</t>
  </si>
  <si>
    <t>вул. Космонавтів, 104 А</t>
  </si>
  <si>
    <t>м. Миколаїв, вул. Космонавтів, 104 А</t>
  </si>
  <si>
    <t>вул. Генерала Свиридова, 37</t>
  </si>
  <si>
    <t>м. Миколаїв, вул. Генерала Свиридова, 37</t>
  </si>
  <si>
    <t>вул. Миколаївська, 5</t>
  </si>
  <si>
    <t>м. Миколаїв, вул. Миколаївська, 5</t>
  </si>
  <si>
    <t>ТОВ "МПК "СТАНДАРТ" ТОВ "БК "Прайм Девелопмент"</t>
  </si>
  <si>
    <t>пр. Миру, 26</t>
  </si>
  <si>
    <t>м. Миколаїв, пр. Миру, 26</t>
  </si>
  <si>
    <t>вул. Космонавтів, 140 Г</t>
  </si>
  <si>
    <t>м. Миколаїв, вул. Космонавтів, 140 Г</t>
  </si>
  <si>
    <t>вул. Космонавтів, 102</t>
  </si>
  <si>
    <t>м. Миколаїв, вул. Космонавтів, 102</t>
  </si>
  <si>
    <t>вул. Космонавтів, 49</t>
  </si>
  <si>
    <t>м. Миколаїв, вул. Космонавтів, 49</t>
  </si>
  <si>
    <t>вул. Космонавтів, 138 Г</t>
  </si>
  <si>
    <t>м. Миколаїв, вул. Космонавтів, 138 Г</t>
  </si>
  <si>
    <t>вул. Південна, 48</t>
  </si>
  <si>
    <t>м. Миколаїв, вул. Південна, 48</t>
  </si>
  <si>
    <t>пр. Богоявленський, 31</t>
  </si>
  <si>
    <t>м. Миколаїв, пр. Богоявленський, 31</t>
  </si>
  <si>
    <t>вул. Космонавтів, 138 В</t>
  </si>
  <si>
    <t>м. Миколаїв, вул. Космонавтів, 138 В</t>
  </si>
  <si>
    <t>вул. Космонавтів, 118 А</t>
  </si>
  <si>
    <t>м. Миколаїв, вул. Космонавтів, 118 А</t>
  </si>
  <si>
    <t>вул. Космонавтів, 126/1</t>
  </si>
  <si>
    <t>м. Миколаїв, вул. Космонавтів, 126/1</t>
  </si>
  <si>
    <t>вул. Молодогвардійська, 32</t>
  </si>
  <si>
    <t>м. Миколаїв, вул. Молодогвардійська, 32</t>
  </si>
  <si>
    <t>пр. Миру, 27 А</t>
  </si>
  <si>
    <t>м. Миколаїв, пр. Миру, 27 А</t>
  </si>
  <si>
    <t>вул. Космонавтів, 126/2</t>
  </si>
  <si>
    <t>за адресою: м. Миколаїв, вул. Космонавтів, 126/2</t>
  </si>
  <si>
    <t>вул. Олеся Бердника, 26</t>
  </si>
  <si>
    <t>м. Миколаїв, вул. Олеся Бердника, 26</t>
  </si>
  <si>
    <t>вул. Шкільна, 2</t>
  </si>
  <si>
    <t>м. Миколаїв, вул. Шкільна, 2</t>
  </si>
  <si>
    <t>ТОВ "А-ПРОЕКТСЕРВІС", ТОВ "БК Прайм Девелопмент"</t>
  </si>
  <si>
    <t>вул. Космонавтів, 51 А</t>
  </si>
  <si>
    <t>м. Миколаїв, вул. Космонавтів, 51 А</t>
  </si>
  <si>
    <t>вул. Китобоїв, 4</t>
  </si>
  <si>
    <t>м. Миколаїв, вул. Китобоїв, 4</t>
  </si>
  <si>
    <t xml:space="preserve"> вул. Скульптора Ізмалкова, 132</t>
  </si>
  <si>
    <t>м. Миколаїв, вул. Скульптора Ізмалкова, 132</t>
  </si>
  <si>
    <t>вул. Космонавтів, 142</t>
  </si>
  <si>
    <t>м. Миколаїв, вул. Космонавтів, 142</t>
  </si>
  <si>
    <t>вул. Миколаївська, 30</t>
  </si>
  <si>
    <t>м. Миколаїв,вул. Миколаївська, 30</t>
  </si>
  <si>
    <t>вул. Космонавтів, 154</t>
  </si>
  <si>
    <t>м. Миколаїв, вул. Космонавтів, 154</t>
  </si>
  <si>
    <t>пр. Миру, 25 А</t>
  </si>
  <si>
    <t>м. Миколаїв, пр. Миру, 25 А</t>
  </si>
  <si>
    <t>пр. Богоявленський, 16 А</t>
  </si>
  <si>
    <t>м. Миколаїв, пр. Богоявленський, 16 А</t>
  </si>
  <si>
    <t>пр. Богоявленський, 16</t>
  </si>
  <si>
    <t>м. Миколаїв, пр. Богоявленський, 16</t>
  </si>
  <si>
    <t>пр. Богоявленський, 14А</t>
  </si>
  <si>
    <t>м. Миколаїв, пр. Богоявленський, 14А</t>
  </si>
  <si>
    <t>вул. Космонавтів, 59</t>
  </si>
  <si>
    <t>м. Миколаїв, вул. Космонавтів, 59</t>
  </si>
  <si>
    <t>вул. Троїцька, 222</t>
  </si>
  <si>
    <t>м. Миколаїв, вул. Троїцька, 222</t>
  </si>
  <si>
    <t>вул. Троїцька, 220</t>
  </si>
  <si>
    <t>м. Миколаїв, вул. Троїцька, 220</t>
  </si>
  <si>
    <t>вул. Космонавтів, 148 Б</t>
  </si>
  <si>
    <t>м. Миколаїв, вул. Космонавтів, 148 Б</t>
  </si>
  <si>
    <t>ТОВ "А-ПРОЕКТСЕРВІС" "БК "Прайм Девелопмент"</t>
  </si>
  <si>
    <t>вул. Новозаводська, 6</t>
  </si>
  <si>
    <t>м. Миколаїв, вул. Новозаводська, 6</t>
  </si>
  <si>
    <t>вул. Вінграновського, 39</t>
  </si>
  <si>
    <t>м. Миколаїв, вул. Вінграновського, 39</t>
  </si>
  <si>
    <t>вул. Китобоїв, 6</t>
  </si>
  <si>
    <t>м. Миколаїв, вул. Китобоїв, 6</t>
  </si>
  <si>
    <t>вул. Космонавтів, 57 А</t>
  </si>
  <si>
    <t>м. Миколаїв, вул. Космонавтів, 57 А</t>
  </si>
  <si>
    <t>вул. 12 Поздовжня, 5</t>
  </si>
  <si>
    <t>м. Миколаїв, вул. 12 Поздовжня, 5</t>
  </si>
  <si>
    <t>вул. В.Чорновола, 9</t>
  </si>
  <si>
    <t>м. Миколаїв, вул. В.Чорновола, 9</t>
  </si>
  <si>
    <t>вул. Театральна, 49</t>
  </si>
  <si>
    <t>м. Миколаїв, вул. Театральна, 49</t>
  </si>
  <si>
    <t>вул. Космонавтів, 92</t>
  </si>
  <si>
    <t>м. Миколаїв, вул. Космонавтів, 92</t>
  </si>
  <si>
    <t>пр. Богоявленський, 29</t>
  </si>
  <si>
    <t>м. Миколаїв,пр. Богоявленський, 29</t>
  </si>
  <si>
    <t>вул. Чайковського, 6 А</t>
  </si>
  <si>
    <t>м. Миколаїв, вул. Чайковського, 6 А</t>
  </si>
  <si>
    <t>вул. Китобоїв, 14 А</t>
  </si>
  <si>
    <t>м. Миколаїв, вул. Китобоїв, 14 А</t>
  </si>
  <si>
    <t>вул. Знаменська, 45</t>
  </si>
  <si>
    <t>м. Миколаїв, вул. Знаменська, 45</t>
  </si>
  <si>
    <t>вул. Райдужна,32</t>
  </si>
  <si>
    <t>м. Миколаїв, вул. Райдужна,32</t>
  </si>
  <si>
    <t>вул. Райдужна, 34</t>
  </si>
  <si>
    <t>м. Миколаїв, вул. Райдужна, 34</t>
  </si>
  <si>
    <t>вул. Райдужна, 53</t>
  </si>
  <si>
    <t>м. Миколаїв, вул. Райдужна, 53</t>
  </si>
  <si>
    <t>вул. Знаменська, 49</t>
  </si>
  <si>
    <t>м. Миколаїв, вул. Знаменська, 49</t>
  </si>
  <si>
    <t>вул. Знаменська, 47</t>
  </si>
  <si>
    <t>м. Миколаїв, вул. Знаменська, 47</t>
  </si>
  <si>
    <t>пр. Корабелів, 15</t>
  </si>
  <si>
    <t>м. Миколаїв, пр. Корабелів, 15</t>
  </si>
  <si>
    <t>пр. Богоявленський, 318/1</t>
  </si>
  <si>
    <t>м. Миколаїв, пр. Богоявленський, 318/1</t>
  </si>
  <si>
    <t>пр. Богоявленський, 318</t>
  </si>
  <si>
    <t>м. Миколаїв, пр. Богоявленський, 318</t>
  </si>
  <si>
    <t>пр. Богоявленський, 316</t>
  </si>
  <si>
    <t>м. Миколаїв, пр. Богоявленський, 316</t>
  </si>
  <si>
    <t>вул. Райдужна, 47</t>
  </si>
  <si>
    <t>м. Миколаїв, вул. Райдужна, 47</t>
  </si>
  <si>
    <t>вул. Знаменська, 41</t>
  </si>
  <si>
    <t>м. Миколаїв, вул. Знаменська, 41</t>
  </si>
  <si>
    <t>вул. Вокзальна, 49</t>
  </si>
  <si>
    <t>м. Миколаїв, вул. Вокзальна, 49</t>
  </si>
  <si>
    <t>вул. Райдужна, 63</t>
  </si>
  <si>
    <t>м. Миколаїв, вул. Райдужна, 63</t>
  </si>
  <si>
    <t>вул. Райдужна, 51</t>
  </si>
  <si>
    <t>м. Миколаїв, вул. Райдужна, 51</t>
  </si>
  <si>
    <t>вул. Райдужна, 43</t>
  </si>
  <si>
    <t>м. Миколаїв, вул. Райдужна, 43</t>
  </si>
  <si>
    <t>вул. Вокзальна, 53</t>
  </si>
  <si>
    <t>м. Миколаїв, вул. Вокзальна, 53</t>
  </si>
  <si>
    <t>вул. Райдужна, 61</t>
  </si>
  <si>
    <t>м. Миколаїв, вул. Райдужна, 61</t>
  </si>
  <si>
    <t>ТОВ "ІНРОЕКТБУД"</t>
  </si>
  <si>
    <t>вул. Вокзальна, 55</t>
  </si>
  <si>
    <t>м. Миколаїв, вул. Вокзальна, 55</t>
  </si>
  <si>
    <t>вул. Вокзальна, 57</t>
  </si>
  <si>
    <t>м. Миколаїв, вул. Вокзальна, 57</t>
  </si>
  <si>
    <t>ТОВ "АРХ ДИЗАЙН"
ТОВ БК "Будремконструкція"</t>
  </si>
  <si>
    <t>вул. Олега Ольжича, 5в</t>
  </si>
  <si>
    <t>м. Миколаїв, вул. Олега Ольжича, 5в</t>
  </si>
  <si>
    <t>ТОВ "АРХ ДИЗАЙН"</t>
  </si>
  <si>
    <t>вул. Олега Ольжича, 5б   (крім 2 під'їзду)</t>
  </si>
  <si>
    <t>м. Миколаїв, вул. Олега Ольжича, 5б              (крім 2 під'їзду)</t>
  </si>
  <si>
    <t>вул. Олега Ольжича, 5а</t>
  </si>
  <si>
    <t>м. Миколаїв, вул. Олега Ольжича, 5а</t>
  </si>
  <si>
    <t>ФОП Канівченко В.Г</t>
  </si>
  <si>
    <t>вул. Генерала Карпенка, 42</t>
  </si>
  <si>
    <t>м. Миколаїв, вул. Генерала Карпенка, 42</t>
  </si>
  <si>
    <t>ТОВ "АРХ ДИЗАЙН" ТОВ БК "Прайм Девелопмент"
КП ММР "Кап.будівництво м.Миколаєва"</t>
  </si>
  <si>
    <t>вул. Глінки, 6</t>
  </si>
  <si>
    <t>м. Миколаїв, вул. Глінки, 6</t>
  </si>
  <si>
    <t>Експертний звіт від 20.12.2018 №1435-18/ПРОЕКСП ТОВ "АРХ ДИЗАЙН" ТОВ "Голден-Буд"
КП ММР "Кап.будівництво м.Миколаєва"</t>
  </si>
  <si>
    <t>вул. Електрона, 61</t>
  </si>
  <si>
    <t>м. Миколаїв, вул. Електрона, 61</t>
  </si>
  <si>
    <t>Експертний звіт від 22.12.2018 №1456-18/ПРОЕКСП                 ТОВ "АРХ ДИЗАЙН" ТОВ БК "Прайм Девелопмент"
КП ММР "Кап.будівництво м.Миколаєва"</t>
  </si>
  <si>
    <t>вул. Електрона, 56А</t>
  </si>
  <si>
    <t>м. Миколаїв, вул. Електрона, 56А</t>
  </si>
  <si>
    <t>Експертний звіт від 22.12.2018 №1454-18/ПРОЕКСП                 ТОВ "АРХ ДИЗАЙН" ТОВ БК "Прайм Девелопмент"
КП ММР "Кап.будівництво м.Миколаєва"</t>
  </si>
  <si>
    <t xml:space="preserve"> вул. Космонавтів, 138Б</t>
  </si>
  <si>
    <t>м. Миколаїв,  вул. Космонавтів, 138Б</t>
  </si>
  <si>
    <t>Експертний звіт від 20.12.2018 №1439-18 ПРОЕКСП ФОП Канівченко В.Г  ТОВ БК "Прайм Девелопмент" КП ММР "Кап.будівництво м.Миколаєва"</t>
  </si>
  <si>
    <t>вул. Океанівська, 50</t>
  </si>
  <si>
    <t>м. Миколаїв, вул. Океанівська, 50</t>
  </si>
  <si>
    <t>Експертний звіт від 22.12.2018 №1460-18/ПРОЕКСП                 ТОВ "АРХ ДИЗАЙН" ТОВ БК "Прайм Девелопмент"
КП ММР "Кап.будівництво м.Миколаєва"</t>
  </si>
  <si>
    <t xml:space="preserve"> вул. Океанівська, 22</t>
  </si>
  <si>
    <t>м. Миколаїв,  вул. Океанівська, 22</t>
  </si>
  <si>
    <t>ФОП Канівченко В.Г ТОВ БК "Прайм Девелопмент"
ФОП Нуждов П.А.</t>
  </si>
  <si>
    <t>вул. Океанівська, 32В</t>
  </si>
  <si>
    <t>м. Миколаїв, вул. Океанівська, 32В</t>
  </si>
  <si>
    <t>Експертний звіт від 22.12.2018 №1461-18/ПРОЕКСП
ТОВ "АРХ ДИЗАЙН" ТОВ БК "Прайм Девелопмент"
КП ММР "Кап.будівництво м.Миколаєва"</t>
  </si>
  <si>
    <t xml:space="preserve"> вул. 5 Слобідська, 76</t>
  </si>
  <si>
    <t>м. Миколаїв,  вул. 5 Слобідська, 76</t>
  </si>
  <si>
    <t>Експертний звіт від 20.12.2018 №1442-18/ПРОЕКСП
ФОП Канівченко В.Г ТОВ БК "Прайм Девелопмент"
КП ММР "Кап.будівництво м.Миколаєва"</t>
  </si>
  <si>
    <t>вул. Айвазовського, 5 А</t>
  </si>
  <si>
    <t>м. Миколаїв, вул. Айвазовського, 5 А</t>
  </si>
  <si>
    <t>Експертний звіт від 20.12ю.2018 №1440-18/ПРОЕКСП
ФОП Канівченко В.Г ТОВ БК "Будремконструкція"
КП ММР "Кап.будівництво м.Миколаєва"</t>
  </si>
  <si>
    <t xml:space="preserve"> вул. Озерна, 19 А</t>
  </si>
  <si>
    <t>м. Миколаїв, вул. Озерна, 19 А</t>
  </si>
  <si>
    <t>ФОП Канівченко В.Г
ТОВ "Голден-Буд"
ФОП Нуждов П.А.</t>
  </si>
  <si>
    <t xml:space="preserve"> вул. Херсонське шосе, 30</t>
  </si>
  <si>
    <t>м. Миколаїв,  вул. Херсонське шосе, 30</t>
  </si>
  <si>
    <t>вул. Херсонське шосе, 38</t>
  </si>
  <si>
    <t>м. Миколаїв, вул. Херсонське шосе, 38</t>
  </si>
  <si>
    <t>ФОП Канівченко В.Г ТОВ БК "Прайм Девелопмент"
КП ММР "Кап.будівництво м.Миколаєва"</t>
  </si>
  <si>
    <t>вул. Космонавтів, 142 Б</t>
  </si>
  <si>
    <t>м. Миколаїв, вул. Космонавтів, 142 Б</t>
  </si>
  <si>
    <t xml:space="preserve"> вул. Космонавтів, 142 А</t>
  </si>
  <si>
    <t>м. Миколаїв, вул. Космонавтів, 142 А</t>
  </si>
  <si>
    <t>ФОП Канівченко В.Г
ТОВ "Голден-Буд"
КП ММР "Кап.будівництво м.Миколаєва"</t>
  </si>
  <si>
    <t>вул. Чайковського, 27</t>
  </si>
  <si>
    <t>м. Миколаїв, вул. Чайковського, 27</t>
  </si>
  <si>
    <t>Експетний звіт від 22.12.2018 №1451-18/ПРОЕКСП                ТОВ "АРХ ДИЗАЙН" ТОВ БК "Будремконструкція"
КП ММР "Кап.будівництво м.Миколаєва"</t>
  </si>
  <si>
    <t>вул. Київська, 6</t>
  </si>
  <si>
    <t>м. Миколаїв, вул. Київська, 6</t>
  </si>
  <si>
    <t>Експертний звіт від 20.12.2018 №1434-18/ПРОЕКСП               ФОП Канівченко В.Г ТОВ БК "Будремконструкція"
КП ММР "Кап.будівництво м.Миколаєва"</t>
  </si>
  <si>
    <t>вул. Лазурна, 30 А</t>
  </si>
  <si>
    <t>м. Миколаїв, вул. Лазурна, 30 А</t>
  </si>
  <si>
    <t>вул. Космонавтів, 58</t>
  </si>
  <si>
    <t>м. Миколаїв, вул. Космонавтів, 58</t>
  </si>
  <si>
    <t>Експернтий звіт від 20.12.2018 № 1437-18/ПРОЕКСП                    ФОП Канівченко В.Г ТОВ БК "Прайм Девелопмент"
КП ММР "Кап.будівництво м.Миколаєва"</t>
  </si>
  <si>
    <t xml:space="preserve"> вул. Океанівська, 38А</t>
  </si>
  <si>
    <t xml:space="preserve"> м. Миколаїв, вул. Океанівська, 38А</t>
  </si>
  <si>
    <t>ФОП Канівченко В.Г ТОВ БК "Будремконструкція"
КП ММР "Кап.будівництво м.Миколаєва"</t>
  </si>
  <si>
    <t>вул. Олега Григор’єва, 10 Б</t>
  </si>
  <si>
    <t>м. Миколаїв, вул. Олега Григор’єва, 10 Б</t>
  </si>
  <si>
    <t>ФОП Канівченко В.Г
ТОВ БК "Прайм Девелопмент"
ФОП Нуждов П.А.</t>
  </si>
  <si>
    <t>вул. Космонавтів, 142 В</t>
  </si>
  <si>
    <t>м. Миколаїв, вул. Космонавтів, 142 В</t>
  </si>
  <si>
    <t>вул. Вінграновського, 41</t>
  </si>
  <si>
    <t>м. Миколаїв, вул. Вінграновського, 41</t>
  </si>
  <si>
    <t>вул. Південна, 31 Б</t>
  </si>
  <si>
    <t>м. Миколаїв, вул. Південна, 31 Б</t>
  </si>
  <si>
    <t>ФОП Канівченко В.Г
ТОВ БК "Будремконструкція"
КП ММР "Кап.будівництво м.Миколаєва"</t>
  </si>
  <si>
    <t xml:space="preserve"> вул. Велика Морська, 22</t>
  </si>
  <si>
    <t xml:space="preserve"> м. Миколаїв, вул. Велика Морська, 22</t>
  </si>
  <si>
    <t>Експертний звіт від 20.12.2018 №1433-18/ПРОЕКСП                ТОВ "АРХ ДИЗАЙН"
ТОВ "Голден-Буд"
КП ММР "Кап.будівництво м.Миколаєва"</t>
  </si>
  <si>
    <t xml:space="preserve"> вул. Будівельників, 18</t>
  </si>
  <si>
    <t>м. Миколаїв,  вул. Будівельників, 18</t>
  </si>
  <si>
    <t>вул. Велика Морська, 7</t>
  </si>
  <si>
    <t>м. Миколаїв, вул. Велика Морська, 7</t>
  </si>
  <si>
    <t xml:space="preserve"> вул. Океанівська, 8</t>
  </si>
  <si>
    <t xml:space="preserve"> м. Миколаїв, вул. Океанівська, 8</t>
  </si>
  <si>
    <t>пр. Богоявленський, 293</t>
  </si>
  <si>
    <t>м. Миколаїв, пр. Богоявленський, 293</t>
  </si>
  <si>
    <t>Експертний звіт від 20.12.2018 №1438-18/ПРОЕКСП                ФОП Канівченко В.Г ТОВ БК "Будремконструкція"
КП ММР "Кап.будівництво м.Миколаєва"</t>
  </si>
  <si>
    <t xml:space="preserve"> вул. Лазурна, 18 А</t>
  </si>
  <si>
    <t>м. Миколаїв, вул. Лазурна, 18 А</t>
  </si>
  <si>
    <t>вул. Лазурна, 24 Б</t>
  </si>
  <si>
    <t>м. Миколаїв, вул. Лазурна, 24 Б</t>
  </si>
  <si>
    <t>вул. 4 Поздовжня, 87</t>
  </si>
  <si>
    <t>м. Миколаїв, вул. 4 Поздовжня, 87</t>
  </si>
  <si>
    <t>Експертний звіт від 22.12.2018 №1453-18/ПРОЕКС                    ТОВ "АРХ ДИЗАЙН"
ТОВ "Голден-Буд"
КП ММР "Кап.будівництво м.Миколаєва"</t>
  </si>
  <si>
    <t>вул. Миколаївська, 36</t>
  </si>
  <si>
    <t>м. Миколаїв, вул. Миколаївська, 36</t>
  </si>
  <si>
    <t>вул. Миколаївська, 32</t>
  </si>
  <si>
    <t>м. Миколаїв, вул. Миколаївська, 32</t>
  </si>
  <si>
    <t xml:space="preserve"> пр. Богоявленський, 33</t>
  </si>
  <si>
    <t>м. Миколаїв,  пр. Богоявленський, 33</t>
  </si>
  <si>
    <t>вул. Будівельників, 18 А</t>
  </si>
  <si>
    <t>м. Миколаїв, вул. Будівельників, 18 А</t>
  </si>
  <si>
    <t>Експертний звіт від 22.12.2018 №1459-18/ПРОЕКСП                 ТОВ "АРХ ДИЗАЙН"
ТОВ "Голден-Буд"
КП ММР "Кап.будівництво м.Миколаєва"</t>
  </si>
  <si>
    <t>вул. Космонавтів, 82</t>
  </si>
  <si>
    <t>м. Миколаїв, вул. Космонавтів, 82</t>
  </si>
  <si>
    <t>вул. Олійника, 3</t>
  </si>
  <si>
    <t>м. Миколаїв, вул. Олійника, 3</t>
  </si>
  <si>
    <t>пр. Богоявленський, 37</t>
  </si>
  <si>
    <t>м. Миколаїв, пр. Богоявленський, 37</t>
  </si>
  <si>
    <t xml:space="preserve"> вул. Лазурна, 24 А</t>
  </si>
  <si>
    <t>м. Миколаїв,  вул. Лазурна, 24 А</t>
  </si>
  <si>
    <t>вул. Лазурна, 24</t>
  </si>
  <si>
    <t>м. Миколаїв, вул. Лазурна, 24</t>
  </si>
  <si>
    <t xml:space="preserve"> вул. Космонавтів, 68 А</t>
  </si>
  <si>
    <t>м. Миколаїв,  вул. Космонавтів, 68 А</t>
  </si>
  <si>
    <t>вул. Генерала Карпенка, 51</t>
  </si>
  <si>
    <t>м. Миколаїв, вул. Генерала Карпенка, 51</t>
  </si>
  <si>
    <t>пр. Богоявленський, 55</t>
  </si>
  <si>
    <t>м. Миколаїв, пр. Богоявленський, 55</t>
  </si>
  <si>
    <t>вул. Миколаївська, 28</t>
  </si>
  <si>
    <t>м. Миколаїв, вул. Миколаївська, 28</t>
  </si>
  <si>
    <t>пр. Богоявленський, 39</t>
  </si>
  <si>
    <t>м. Миколаїв,пр. Богоявленський, 39</t>
  </si>
  <si>
    <t xml:space="preserve"> вул. Вінграновського, 43</t>
  </si>
  <si>
    <t>м. Миколаїв, вул. Вінграновського, 43</t>
  </si>
  <si>
    <t>вул. Райдужна, 30</t>
  </si>
  <si>
    <t>м. Миколаїв,вул. Райдужна, 30</t>
  </si>
  <si>
    <t>ФОП Канівченко В.Г
ТОВ БК "Прайм Девелопмент"
КП ММР "Кап.будівництво м.Миколаєва"</t>
  </si>
  <si>
    <t>провул. Першотравневий, 63</t>
  </si>
  <si>
    <t>м. Миколаїв, провул. Першотравневий, 63</t>
  </si>
  <si>
    <t>вул. Генерала Карпенка, 9</t>
  </si>
  <si>
    <t>м. Миколаїв,вул. Генерала Карпенка, 9</t>
  </si>
  <si>
    <t>Експертний звіт від 22.12.2018 №1457-18/ПРОЕКСП                ТОВ "АРХ ДИЗАЙН" ТОВ БК "Будремконструкція"
КП ММР "Кап.будівництво м.Миколаєва"</t>
  </si>
  <si>
    <t>вул. Озерна, 15 В</t>
  </si>
  <si>
    <t>м. Миколаїв, вул. Озерна, 15 В</t>
  </si>
  <si>
    <t>Експертний звіт від 22.12.2018 №1452-18/ПРЕКСП                    ТОВ "АРХ ДИЗАЙН" ТОВ БК "Будремконструкція"
КП ММР "Кап.будівництво м.Миколаєва"</t>
  </si>
  <si>
    <t xml:space="preserve"> вул. Озерна, 15 Б</t>
  </si>
  <si>
    <t>м. Миколаїв,вул. Озерна, 15 Б</t>
  </si>
  <si>
    <t>Експертний звіт від 22.12.2018 №1455-18/ПРОЕКСП                ТОВ "АРХ ДИЗАЙН" ТОВ БК "Будремконструкція"
КП ММР "Кап.будівництво м.Миколаєва"</t>
  </si>
  <si>
    <t xml:space="preserve"> Проспект Героїв України, 75 В</t>
  </si>
  <si>
    <t>м. Миколаїв, Проспект Героїв України, 75 В</t>
  </si>
  <si>
    <t>вул. Дачна, 13 А</t>
  </si>
  <si>
    <t>м. Миколаїв,вул. Дачна, 13 А</t>
  </si>
  <si>
    <t>Експертний звіт від 20.12.2018 №1436-18/ПРОЕКСП               ФОП Канівченко В.Г ТОВ БК "Будремконструкція"
КП ММР "Кап.будівництво м.Миколаєва"</t>
  </si>
  <si>
    <t xml:space="preserve"> вул. Курортна, 3 Б</t>
  </si>
  <si>
    <t>м. Миколаїв, вул. Курортна, 3 Б</t>
  </si>
  <si>
    <t>вул. Терасна, 14</t>
  </si>
  <si>
    <t>м. Миколаїв,вул. Терасна, 14</t>
  </si>
  <si>
    <t xml:space="preserve"> вул. Погранична, 80 А</t>
  </si>
  <si>
    <t>м. Миколаїв,  вул. Погранична, 80 А</t>
  </si>
  <si>
    <t xml:space="preserve">Експетрний звіт від 22.12.2018 №1458-18/ПОРЕКСП  ТОВ "АРХ ДИЗАЙН" ТОВ БК "Будремконструкція"
КП ММР "Кап.будівництво м.Миколаєва" </t>
  </si>
  <si>
    <t>вул. Лазурна, 42</t>
  </si>
  <si>
    <t>м. Миколаїв, вул. Лазурна, 42</t>
  </si>
  <si>
    <t>Експертний звіт від 20.12.2018 № 1441-18/ПРОЕКСП       ФОП Канівченко В.Г. ТОВ БК "Будремконструкція"
КП ММР "Кап.будівництво м.Миколаєва"</t>
  </si>
  <si>
    <t>вул. Крилова, 54</t>
  </si>
  <si>
    <t>м. Миколаїв,вул. Крилова, 54</t>
  </si>
  <si>
    <t>вул. Космонавтів, 150</t>
  </si>
  <si>
    <t>м. Миколаїв,вул. Космонавтів, 150</t>
  </si>
  <si>
    <t>вул. Космонавтів, 148</t>
  </si>
  <si>
    <t>м. Миколаїв, вул. Космонавтів, 148</t>
  </si>
  <si>
    <t>вул. Чайковського, 25</t>
  </si>
  <si>
    <t>м. Миколаїв,вул. Чайковського, 25</t>
  </si>
  <si>
    <t>Експертний звіт від 22.12.2018 №1462-18/ПРОЕКСП ТОВ "АРХ ДИЗАЙН" ТОВ БК "Будремконструкція" КП ММР "Кап.будівництво м.Миколаєва"</t>
  </si>
  <si>
    <t>вул. Крилова, 13</t>
  </si>
  <si>
    <t>м. Миколаїв, вул. Крилова, 13</t>
  </si>
  <si>
    <t>ФОП Канівченко В.Г  ТОВ "Голден-Буд" ФОП Нуждов П.А.</t>
  </si>
  <si>
    <t xml:space="preserve"> вул. Новозаводська, 8</t>
  </si>
  <si>
    <t>м. Миколаїв,вул. Новозаводська, 8</t>
  </si>
  <si>
    <t>ФОП Канівченко В.Г., ФОП Ястреб Г.А.</t>
  </si>
  <si>
    <t>вул. Космонавтів, 59 а</t>
  </si>
  <si>
    <t>м. Миколаїв,вул. Космонавтів, 59 а</t>
  </si>
  <si>
    <t xml:space="preserve"> №0823-18/ПРОЕКСП від 20.08.2018 ТОВ "Проексп" ФОП Канівченко В.Г., ФОП Ястреб Г.А.</t>
  </si>
  <si>
    <t>вул. Лазурна, 10 В</t>
  </si>
  <si>
    <t>м. Миколаїв, вул. Лазурна, 10 В</t>
  </si>
  <si>
    <t>ФОП Канівченко В.Г., ТОВ БК "Будремконструкція"</t>
  </si>
  <si>
    <t>вул. 295-ї Стрілецької Дивізії, 75-а</t>
  </si>
  <si>
    <t>м. Миколаїв, вул. 295-ї Стрілецької Дивізії, 75-а</t>
  </si>
  <si>
    <t>вул. Ольжича, 1в</t>
  </si>
  <si>
    <t>м. Миколаїв, вул. Ольжича, 1в</t>
  </si>
  <si>
    <t>вул. Ольжича, 1б</t>
  </si>
  <si>
    <t>м. Миколаїв, вул. Ольжича, 1б</t>
  </si>
  <si>
    <t>вул. Ольжича, 1а</t>
  </si>
  <si>
    <t>м. Миколаїв,вул. Ольжича, 1а</t>
  </si>
  <si>
    <t>№1031-18/ПРОЕКСП від 27.09.2018 ТОВ "Проексп" ФОП Канівченко В.Г.,  ТОВ Голден-Буд</t>
  </si>
  <si>
    <t>вул. Галини Петрової, 18</t>
  </si>
  <si>
    <t>м. Миколаїв, вул. Галини Петрової, 18</t>
  </si>
  <si>
    <t>№1032-18/ПРОЕКСП від 27.09.2018 ТОВ "Проексп" ФОП Канівченко В.Г.,  ТОВ Голден-Буд</t>
  </si>
  <si>
    <t>вул. Лазурна, 28</t>
  </si>
  <si>
    <t>м. Миколаїв,вул. Лазурна, 28</t>
  </si>
  <si>
    <t>№0813-18/ПРОЕКСП від 20.08.2018 ТОВ "Проексп" ФОП Канівченко В.Г., ТОВ Голден-Буд</t>
  </si>
  <si>
    <t>вул. Генерала Карпенка, 2/1</t>
  </si>
  <si>
    <t>м. Миколаїв,вул. Генерала Карпенка, 2/1</t>
  </si>
  <si>
    <t>ФОП Канівченко В.Г.,  ТОВ Голден-Буд</t>
  </si>
  <si>
    <t>вул. Київська, 4</t>
  </si>
  <si>
    <t>м. Миколаїв, вул. Київська, 4</t>
  </si>
  <si>
    <t>№0808-18/ПРОЕКСП від 20.08.2018 ТОВ "Проексп"  ФОП Канівченко В.Г.,  ТОВ Голден-Буд</t>
  </si>
  <si>
    <t>вул. Крилова, 52</t>
  </si>
  <si>
    <t>м. Миколаїв,вул. Крилова, 50 А</t>
  </si>
  <si>
    <t>№0811-18/ПРОЕКСП від 20.08.2018 ТОВ "Проексп" ФОП Канівченко В.Г.,  ТОВ Голден-Буд</t>
  </si>
  <si>
    <t>вул. Крилова, 50 А</t>
  </si>
  <si>
    <t>№0822-18/ПРОЕКСП від 20.08.2018 ТОВ "Проексп" ФОП Канівченко В.Г., ТОВ Голден -Буд</t>
  </si>
  <si>
    <t>вул. Крилова, 48</t>
  </si>
  <si>
    <t>м. Миколаїв, вул. Крилова, 48</t>
  </si>
  <si>
    <t>№0817-18/ПРОЕКСП від 20.08.2018 ТОВ "Проексп" ФОП Канівченко В.Г., ТОВ БК "Будремконструкція"</t>
  </si>
  <si>
    <t>вул. Молодогвардійська, 28 А</t>
  </si>
  <si>
    <t>м. Миколаїв, вул. Молодогвардійська, 28 А</t>
  </si>
  <si>
    <t>№0828-18/ПРОЕКСП від 20.08.2018 ТОВ "Проексп" ФОП Канівченко В.Г., ТОВ БК "Будремконструкція"</t>
  </si>
  <si>
    <t>провул. Полярний, 2 В</t>
  </si>
  <si>
    <t>м. Миколаїв, провул. Полярний, 2 В</t>
  </si>
  <si>
    <t>№0810-18/ПРОЕКСП від 20.08.2018 ТОВ "Проексп" ФОП Канівченко В.Г., ТОВ БК "Будремконструкція"</t>
  </si>
  <si>
    <t>вул. Знаменська, 39</t>
  </si>
  <si>
    <t>м. Миколаїв, вул. Знаменська, 39</t>
  </si>
  <si>
    <t>№0821-18/ПРОЕКСП від 20.08.2018 ТОВ "Проексп" ФОП Канівченко В.Г.</t>
  </si>
  <si>
    <t>вул. Вокзальна, 59</t>
  </si>
  <si>
    <t>м. Миколаїв, вул. Вокзальна, 59</t>
  </si>
  <si>
    <t>№0818-18/ПРОЕКСП від 20.08.2018 ТОВ "Проексп"  ФОП Канівченко В.Г., ТОВ БК "Будремконструкція"</t>
  </si>
  <si>
    <t>вул. Нагірна, 11</t>
  </si>
  <si>
    <t>м. Миколаїв, вул. Нагірна, 11</t>
  </si>
  <si>
    <t>№0827-18/ПРОЕКСП від 20.08.2018  ТОВ "Проексп"  ФОП Канівченко В.Г., ФОП Ястреб Г.А.</t>
  </si>
  <si>
    <t>вул. Космонавтів, 146 В</t>
  </si>
  <si>
    <t>м. Миколаїв, вул. Космонавтів, 146 В</t>
  </si>
  <si>
    <t xml:space="preserve"> №0809-18/ПРОЕКСП від 20.08.2018  ТОВ "Проексп"  ФОП Канівченко В.Г.,  ФОП Ястреб Г.А.</t>
  </si>
  <si>
    <t>вул. 12 Поздовжня,47</t>
  </si>
  <si>
    <t>м. Миколаїв, вул. 12 Поздовжня,47</t>
  </si>
  <si>
    <t>ФОП Канівченко В.Г.,  ФОП Ястреб Г.А.</t>
  </si>
  <si>
    <t>вул. Театральна,51</t>
  </si>
  <si>
    <t>м. Миколаїв, вул. Театральна,51</t>
  </si>
  <si>
    <t xml:space="preserve"> №0826-18/ПРОЕКСП від 20.08.2018  ТОВ "Проексп"  ФОП Канівченко В.Г., ФОП Ястреб Г.А.</t>
  </si>
  <si>
    <t>пр. Миру, 44</t>
  </si>
  <si>
    <t>м. Миколаїв, пр. Миру, 44</t>
  </si>
  <si>
    <t xml:space="preserve"> №0818-18/ПРОЕКСП від 20.08.2018 ТОВ "Проексп" ФОП Канівченко В.Г., ФОП Ястреб Г.А.</t>
  </si>
  <si>
    <t>вул. Вінграновського, 56</t>
  </si>
  <si>
    <t>м. Миколаїв, вул. вул. Вінграновського, 56</t>
  </si>
  <si>
    <t xml:space="preserve"> №0807-18/ПРОЕКСП від 20.08.2018 ТОВ "Проексп" ФОП Канівченко В.Г., ТОВ БК "Будремконструкція"</t>
  </si>
  <si>
    <t>вул. Електронна, 70</t>
  </si>
  <si>
    <t xml:space="preserve">м. Миколаїв, вул. Електронна, 70 </t>
  </si>
  <si>
    <t>№0812-18/ПРОЕКСП від 20.08.2018 ТОВ "Проексп" ФОП Канівченко В.Г.,  ТОВ БК "Будремконструкція"</t>
  </si>
  <si>
    <t>вул. Електронна, 68</t>
  </si>
  <si>
    <t>м. Миколаїв, вул. Електронна, 68</t>
  </si>
  <si>
    <t>Експертний звіт  від 20.08.2018 №0815-18/ПРОЕКСП ТОВ "Проексп" ФОП Канівченко В.Г.,  ТОВ БК "Будремконструкція"</t>
  </si>
  <si>
    <t>вул. Електронна, 56</t>
  </si>
  <si>
    <t>м. Миколаїв, вул. Електронна, 56</t>
  </si>
  <si>
    <t>Виділено  на капітальний ремонт інших об'єктів</t>
  </si>
  <si>
    <t>Реконструкція з термомодернізацією</t>
  </si>
  <si>
    <t>ЗОШ  І-ІІІ ступенів №43 ім. К.Ф. Ольшанського Миколаївської міської ради Миколаївської області за адресою: м. Миколаїв, пр. Богоявленський, 291</t>
  </si>
  <si>
    <t>м. Миколаїв, пр. Богоявленський, 290</t>
  </si>
  <si>
    <t>ЗОШ І-ІІІ ст. № 46 Миколаївської міської ради Миколаївської області за адресою: м. Миколаїв, вул. 9-а Поздовжня, 10</t>
  </si>
  <si>
    <t>м. Миколаїв, вул. 9-а Поздовжня, 9</t>
  </si>
  <si>
    <t>ЗОШ № 30 за адресою: м. Миколаїв, вул. Квітнева, 50</t>
  </si>
  <si>
    <t>м. Миколаїв, вул. Квітнева, 49</t>
  </si>
  <si>
    <t>ТОВ "МКП "СТАНДАРТ"</t>
  </si>
  <si>
    <t>ЗОШ  І-ІІІ ступенів №50 ім. Г.Л.Дівіної Миколаївської міської ради Миколаївської області за адресою: м. Миколаїв, пр. Миру, 50</t>
  </si>
  <si>
    <t>м. Миколаїв, пр. Миру, 49</t>
  </si>
  <si>
    <t>ЗОШ  І-ІІІ ступенів №28 Миколаївської міської ради Миколаївської області за адресою: м. Миколаїв, вул. Чацйковського, 30</t>
  </si>
  <si>
    <t xml:space="preserve"> м. Миколаїв, вул. Чацйковського, 29</t>
  </si>
  <si>
    <t>ДНЗ № 125 "Іскорка" за адресою: м. Миколаїв, вул. Океанівська, 6.</t>
  </si>
  <si>
    <t>м. Миколаїв, вул. Океанівська, 6.</t>
  </si>
  <si>
    <t>ДНЗ № 111 "Буратіно" за адресою: м. Миколаїв, вул. Корабелів, 4-а.</t>
  </si>
  <si>
    <t>м. Миколаїв, вул. Корабелів, 4-а.</t>
  </si>
  <si>
    <t>ДНЗ № 110 "Гніздечко" за адресою: м. Миколаїв, вул. Рибна, 4.</t>
  </si>
  <si>
    <t>м. Миколаїв, вул. Рибна, 4.</t>
  </si>
  <si>
    <t>ДНЗ № 95 "Бджілка" за адресою: м. Миколаїв, вул. Космонавтів, 67-а.</t>
  </si>
  <si>
    <t>м. Миколаїв, вул. Космонавтів, 67-а.</t>
  </si>
  <si>
    <t>ФОП Самолевська А.В.</t>
  </si>
  <si>
    <t>Реконструкція котельні</t>
  </si>
  <si>
    <t xml:space="preserve"> загальноосвітня школа І-ІІІ ступенів № 23,  за адресою: м. Миколаїв, вул. Гарнізонна, 10.</t>
  </si>
  <si>
    <t>м. Миколаїв, вул. Гарнізонна, 10.</t>
  </si>
  <si>
    <t>Експертний звіт від 05.09.2018 №5169/е/17         ФОП Нуждов Павло Анатолійович</t>
  </si>
  <si>
    <t>Реконструкція з термосанацією</t>
  </si>
  <si>
    <t>загальноосвітня школа  І-ІІІ ступенів № 45 за адресою: м. Миколаїв, вул. 4 Поздовжня, 58.</t>
  </si>
  <si>
    <t>м. Миколаїв, вул. 4 Поздовжня, 58.</t>
  </si>
  <si>
    <t>Експертний звіт від 31.01.2018 №124/17-М            ТОВ "ІНПРОЕКТБУД"          ТОВ Голден-Буд" ФОП Королюк</t>
  </si>
  <si>
    <t>загальноосвітня школа  І-ІІІ ступенів № 29 за адресою: м. Миколаїв, вул. Гетьмана Сагайдачного (Ватутіна),124.</t>
  </si>
  <si>
    <t>м. Миколаїв, вул. Гетьмана Сагайдачного (Ватутіна),124.</t>
  </si>
  <si>
    <t>Експертний звіт №15-0418-18 від 06.12.18                                              ТОВ "АБ Масив"</t>
  </si>
  <si>
    <t>дитячий будинок сімейного типу за адресою: м. Миколаїв, вул. Надпрудна, 15.</t>
  </si>
  <si>
    <t>м. Миколаїв, вул. Надпрудна, 15.</t>
  </si>
  <si>
    <t xml:space="preserve"> Експертний звіт №15-0226-18 від 14.09.18
ТОВ "ЮЖНИЙ ГОРОД"        ТОВ "Голден-Буд" ФОП Мовенко</t>
  </si>
  <si>
    <t>дошкільний навчальний заклад № 144 за адресою: м. Миколаїв, вул. Океанівська, 42.</t>
  </si>
  <si>
    <t>м. Миколаїв, вул. Океанівська, 42.</t>
  </si>
  <si>
    <t>ТОВ "Голден-Буд" Експертний звіт від 13.04.2018 №854-18Д ТОВ "ПРОЕКТ-КОМПЛЕКТ-СТРОЙ"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</si>
  <si>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</si>
  <si>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</si>
  <si>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25.01.2018 №ЕК-0530/12-17 ТОВ "ГРАДБУД-ГБ"
ТОВ "Голден-Буд" ФОП Мовенко С.Н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</si>
  <si>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</si>
  <si>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</si>
  <si>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26.04.2018 №4652/е/17
ТОВ "ПІВДЕНЬБУД МИКОЛАЇВ ЛТД"
ФОП Мовенко С.М.
ФОП Нуждов П.А.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</si>
  <si>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</si>
  <si>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</si>
  <si>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  ТОВ "ІНПРОЕКТБУД"  ТОВ "Південьбуд"           ФОП Мовенко С.М.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</si>
  <si>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</si>
  <si>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</si>
  <si>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 ФОП Любенко І.В.                ТОВ Голден-Буд"                 ФОП Мовенко С.М.   ФОП Нуждов П.А.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</si>
  <si>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</si>
  <si>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</si>
  <si>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енергозбередення та запровадження інноваційних технологій Миколаївської міської ради.</t>
  </si>
  <si>
    <t>Всього по КПКВК 1217670</t>
  </si>
  <si>
    <t>Внески до статутного капіталу суб’єктів господарювання</t>
  </si>
  <si>
    <t>Внески органів місцевого самоврядування у статутні капітали  КП   ММР "Миколаївська ритуальна служба"</t>
  </si>
  <si>
    <t>Внески в статутні капітали комунальним підприємствам</t>
  </si>
  <si>
    <t>Внески органів місцевого самоврядування у статутні капітали  ОКП "Миколаївоблтеплоенерго"</t>
  </si>
  <si>
    <t>Внески органів місцевого самоврядування у статутні капітали МКП"Миколаївводоканал"</t>
  </si>
  <si>
    <t>Всього по КПКВК 1217310</t>
  </si>
  <si>
    <t>КП ММР "КАПІТАЛЬНЕ БУДІВНИЦТВО М. МИКОЛАЄВА"</t>
  </si>
  <si>
    <t>Будівельні роботи</t>
  </si>
  <si>
    <t>Нове будівництво тролейбусної лінії по вул. Лазурній та вул. Озерній у м. Миколаєві, у тому числі проектні роботи та експертиза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</si>
  <si>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</si>
  <si>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 xml:space="preserve">            
ТОВ "ЮЖНИЙ ГОРОД"             </t>
  </si>
  <si>
    <t>ПКД</t>
  </si>
  <si>
    <t>Реконструкція парку-пам’ятки садово-паркового мистецтва «Парк Перемоги» в Центральному районі м. Миколаєва, в тому числі передпроектні, проектні роботи та експертиза</t>
  </si>
  <si>
    <t>ТОВ "Макромир-Проект"</t>
  </si>
  <si>
    <t>Реконструкція перехрестя  по вул.Генерала Карпенка та вул. Крилова в м.Миколаєві, у т.ч. проектні роботи та експертиза</t>
  </si>
  <si>
    <t xml:space="preserve">            
ТОВ "Проект-Комплект Строй"   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</si>
  <si>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</si>
  <si>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>ТОВ "УРБАН КОНСТРАКТ"</t>
  </si>
  <si>
    <t>Авторський нагляд</t>
  </si>
  <si>
    <t>ДП НДЦ ОАСУ</t>
  </si>
  <si>
    <t>Науково-рятувальні археологічні дослідження</t>
  </si>
  <si>
    <t>ТОВ "БВК "ПИК-СТРОЙ"</t>
  </si>
  <si>
    <t>Реконструкція площі Соборної в Центральному районі м.Миколаєва,  у тому числі передпроектні, проектні роботи та експертиза</t>
  </si>
  <si>
    <t>ФОП ГОВОРУН А. С.</t>
  </si>
  <si>
    <t>КСМЕП</t>
  </si>
  <si>
    <t xml:space="preserve">             
АТ"МИКОЛАЇВОБЛЕНЕРГО"М.       </t>
  </si>
  <si>
    <t>Приєднання</t>
  </si>
  <si>
    <t>Нове будівництво світлофорного  об’єкта на перехресті вул.1Лінія та пр.Миру у м.Миколаєві, у тому числі проектні роботи та експертиза</t>
  </si>
  <si>
    <t>АТ "МИКОЛАЇВОБЛЕНЕРГО"</t>
  </si>
  <si>
    <t>ФОП НОВІКОВ О. П.</t>
  </si>
  <si>
    <t>Нове будівництво світлофорного об'єкта в м.Миколаєві по вул. Веселинівській ріг вул. Урожайної, у т.ч. проектні роботи та експертиза</t>
  </si>
  <si>
    <t>Нове будівництво світлофорного об'єкта в м.Миколаєві по пр. Центральному ріг вул. 8 Березня, у т.ч. проектні роботи та експертиза</t>
  </si>
  <si>
    <t>Нове будівництво світлофорного об'єкта в м.Миколаєві на перехресті вул. 3 Слобідської та вул. Кузнецької, у т.ч. проектні роботи та експертиза</t>
  </si>
  <si>
    <t>Нове будівництво світлофорного об'єкта в м.Миколаєві по вул. Космонавтів (в районі ЗОШ №20), у т.ч. проектні роботи та експертиза</t>
  </si>
  <si>
    <t>ТОВ "ТРЕНДКОМ"</t>
  </si>
  <si>
    <t>Нове будівництво світлофорного об'єкта в м.Миколаєві на перехресті вул. Великої Морської та вул. Московської, у т.ч. проектні роботи та експертиза</t>
  </si>
  <si>
    <t>Нове будівництво світлофорного об'єкта в м.Миколаєві по пр. Богоявленському ріг вул. Анатолія Олійника, у т.ч. проектні роботи та експертиза</t>
  </si>
  <si>
    <t>Нове будівництво світлофорного об'єкту в м.Миколаєві по вул. Троїцькій ріг вул. Новозаводської, у т.ч. корегування проектно-кошторисної документації</t>
  </si>
  <si>
    <t xml:space="preserve">Нове будівництво світлофорного об'єкту  в районі військової частини по пр. Героїв України, 60,  у тому числі проектні роботи та експертиза </t>
  </si>
  <si>
    <t>Всього по КПКВК 1217461</t>
  </si>
  <si>
    <t xml:space="preserve"> ПКД</t>
  </si>
  <si>
    <t>ТОВ "Миколївшляхбуд"</t>
  </si>
  <si>
    <t>капітальний ремонт проїзду жо буд.1 по пр.Богоявленський</t>
  </si>
  <si>
    <t>проїзд до буд.1 по пр. Богоявленському</t>
  </si>
  <si>
    <t>ПП "БФ"Миколаївавтодор"</t>
  </si>
  <si>
    <t>капітальний ремонт проїзду до буд.№10-Б,№10-Г по вул.Архітектора Старова</t>
  </si>
  <si>
    <t>вул. Архітектора Старова, №10-Б, №10-Г</t>
  </si>
  <si>
    <t>ТОВ "Проект-Комплект Строй"</t>
  </si>
  <si>
    <t>ТОВ "МИКОЛАЇВАВТОДОР"</t>
  </si>
  <si>
    <t>Інші завершальні будівельні роботи</t>
  </si>
  <si>
    <t>Капітальний ремонт внутрішньоквартального проїзду вздовж будинків по вул.Архітектора Старова 8а,8б,4в в м.Миколаєві</t>
  </si>
  <si>
    <t>вул. Арх. Старова, 8а, 8б, 4в</t>
  </si>
  <si>
    <t>капітальний ремонт дороги</t>
  </si>
  <si>
    <t>вул. Світанкова</t>
  </si>
  <si>
    <t>ПКД по об'єкту "капітальний ремонт вулично-дорожньої мережіпо вул.Новозаводська від вул.Херсонське шосе до вул.Китобоїв"</t>
  </si>
  <si>
    <t>вул. Новозаводська від вул. Херсонське шосе до вул. Китобоїв (виготовлення ПКД)</t>
  </si>
  <si>
    <t>ФОП Арутюнян Н.Г.</t>
  </si>
  <si>
    <t>капітальний ремонт дороги приватного сектору по вул.Майстерська від вул.3 Воєнна до вул.6 Воєнна</t>
  </si>
  <si>
    <t>вул. 3 Воєнна від вул. Степова до вул. Майстерська, в т. ч. виготовлення ПКД та проходження експертизи</t>
  </si>
  <si>
    <t>ТОВ "Фаворіт-Люкс"</t>
  </si>
  <si>
    <t>капітальний ремонт дороги на перехресті вул.Потьомкінської та вул.Нікольської</t>
  </si>
  <si>
    <t>вул. Нікольська ріг вул. Потьомкінська (завершення виконання робіт)</t>
  </si>
  <si>
    <t>Всього по КПКВК 1216030</t>
  </si>
  <si>
    <t xml:space="preserve">ФОП Дейнеко О. С.  </t>
  </si>
  <si>
    <t>Капітальний ремонт проїзду до будинків №10Б, №10Г по вул. Арх. Старова вздовж  в м. Миколаєві</t>
  </si>
  <si>
    <t>ТОВ "ДОЙЧ БУД"</t>
  </si>
  <si>
    <t>Капітальний ремонт тротуару по вул. Арх. Старова вздовж будинків №6А, №6В в м. Миколаєві</t>
  </si>
  <si>
    <t xml:space="preserve">ТОВ "ПІВДЕНЬ-ДОРБУД"   </t>
  </si>
  <si>
    <t>Капітальний ремонт тротуару по вул. Потьомкінська від вул. Декабристів до вул. Лягіна (непарний бік) в м. Миколаєві</t>
  </si>
  <si>
    <t>Капітальний ремонт тротуару по вул. Шевченка від вул. Фалеєвська до вул. Декабристів в м. Миколаєві</t>
  </si>
  <si>
    <t xml:space="preserve">           
ТОВ "Благоустрій-НК"          
</t>
  </si>
  <si>
    <t>Капітальний ремонт тротуару по вул. Спаська вуд. Вул. Артилерійська до вул. Наваринська (непарний бік) в м. Миколаєві</t>
  </si>
  <si>
    <t xml:space="preserve">ТОВ "Насторія"    </t>
  </si>
  <si>
    <t>Капітальний ремонт тротуару по пр. Центральний від вул.  8Березня до вул. Шосейна (парний бік) в м. Миколаєві</t>
  </si>
  <si>
    <t xml:space="preserve">ТОВ "ФОРТУНАІНВЕСТБУД" </t>
  </si>
  <si>
    <t>Капітальний ремонт тротуару по вул. Велика Морська від вул. Соборна до вул. Московська (непарний бік) в м. Миколаєві</t>
  </si>
  <si>
    <t>Капітальний ремонт тротуару по вул. Нікольська від вул. Московська до вул. Соборна (непарний бік) в м. Миколаєві</t>
  </si>
  <si>
    <t xml:space="preserve">ТОВ "Благоустрій-НК"     </t>
  </si>
  <si>
    <t>Капітальний ремонт тротуару по пр. Центральний від вул. 3 Слобідська до вул. 2 Слобідська (парний бік) в м. Миколаєві</t>
  </si>
  <si>
    <t xml:space="preserve">Капітальний ремонт тротуару з облаштуванням паркувального карману по вул. Миколаївська вздовж буд. №22 та буд. №24 в м. Миколаєві </t>
  </si>
  <si>
    <t>Архітектурні,інженерні та планувальні послуги(Виготовлення проектно-кошторисної документаціїї по об'єкту)</t>
  </si>
  <si>
    <t>Капітальний ремонт мосту через Вітовську балку по пр.Богоявленський в Корабельному районі м.Миколаєва</t>
  </si>
  <si>
    <t>Капітальний ремонт мосту через Вітовську балку по пр. Богоявленський в Корабельному районі м. Миколаєва, в т.ч. проектні роботи та експертиза</t>
  </si>
  <si>
    <t>Капітальний ремонт штучної споруди через Вітовську балку по вул. Степова  в Корабельному районі м. Миколаєва, в т.ч. проектні роботи та експертиза</t>
  </si>
  <si>
    <t>ТОВ "Електрім-200"</t>
  </si>
  <si>
    <t>капітальний ремонт штучної споруди</t>
  </si>
  <si>
    <t>Капітальний ремонт електричної частини мостового переходу через р. Інгул в м. Миколаєві</t>
  </si>
  <si>
    <t>ТДВ "ІНСТИТУТ ДНІПРОДІПРОТРАНС"</t>
  </si>
  <si>
    <t>Капітальний ремонт шляхопроводу у мкр. Широка балка в м. Миколаєві (проектні роботи та експертиза)</t>
  </si>
  <si>
    <t>Капітальний ремонт мосту</t>
  </si>
  <si>
    <t>Капітальний ремонт Південнобузького мосту в м. Миколаїв через річку Південний Буг (проектні роботи та експертиза)</t>
  </si>
  <si>
    <t>ФОП Яковенко А.Ю.</t>
  </si>
  <si>
    <t>ФОП Вустянський М.А.</t>
  </si>
  <si>
    <t>Капітельний ремонт скверу "Захисників правопорядку" в Центральному районі м. Миколаєва</t>
  </si>
  <si>
    <t>Капітальний ремонт частини скверу "Трояндовий"  на перехресті вул.Соборної та просп.Центрального в Центральному районі  міста Миколаєва</t>
  </si>
  <si>
    <t>Капітальний ремонт скверу Спортивний</t>
  </si>
  <si>
    <t>просп.Центральний ріг вул.Генерала Карпенка</t>
  </si>
  <si>
    <t xml:space="preserve">           
ТОВ"ДБК-ПРОЕКТ" </t>
  </si>
  <si>
    <t>Капітальний ремонт скверу імені Михайла Александрова - території рекреаційного призначення, обмеженої проспектом Центральним, вулицею Бузника та територією Національного університету кораблебудування імені Адмірала Макарова в Заводському районі м. Миколаєва  (коригування проектно-кошторисної документації та експертиза)</t>
  </si>
  <si>
    <t>ТОВ "ОЛДІ"</t>
  </si>
  <si>
    <t>Виконання робіт з капітального ремонту благоустрою кола на розі вул.Садової та Пограничної в м.Миколаєві</t>
  </si>
  <si>
    <t>Капітальний ремонт благоустрою кола на розі вул. Садової та Пограничної в  м. Миколаєві</t>
  </si>
  <si>
    <t xml:space="preserve">           
ТОВ "УРБАН КОНСТРАКТ"         
</t>
  </si>
  <si>
    <t>Капітальний ремонт скверу «Вітовський» в Корабельному районі  м. Миколаєва  (проектні роботи та експертиза)</t>
  </si>
  <si>
    <t>Капітальний ремонт скверу ім. В.І. Коренюгіна в Інгульському районі м. Миколаєва (проектні роботи та експертиза)</t>
  </si>
  <si>
    <t xml:space="preserve">           
ФОП Оглобінський С. А.1       </t>
  </si>
  <si>
    <t xml:space="preserve">           
ПП "Прострой-буд"             </t>
  </si>
  <si>
    <t>Придбання та монтаж</t>
  </si>
  <si>
    <t>Придбання матеріалів, обладнання, інвентарю, спецавтотехніки для благоустрою міста (придбання контейнерів)</t>
  </si>
  <si>
    <t>Всього по КПКВК 1216020</t>
  </si>
  <si>
    <t>ТзОВ "ТД "СВІТЛО-ДИЗАЙН"</t>
  </si>
  <si>
    <t>Електромонтажні роботи</t>
  </si>
  <si>
    <t>Капітальний ремонт мережі зовнішнього освітлення Флотського бульвару-території природоохоронного призначення, обмеженої вулицею Набережною, Інгульським спуском та Соборною площею в Центральному районі м.Миколаєва</t>
  </si>
  <si>
    <t>Капітальний ремонт мережі зовнішнього освітлення Флотського бульвару – території природоохоронного призначення, обмеженої вулицею Набережною, Інгульським спуском та Соборною площею в Центральному районі м. Миколаєва</t>
  </si>
  <si>
    <t>ТОВ " Светолюкс-Електромонтаж"</t>
  </si>
  <si>
    <t xml:space="preserve">            
ФIЛIЯ"ПIВДЕННА"АТ" МИКОЛАЇВОБ </t>
  </si>
  <si>
    <t>Капітальний ремонт мереж вуличного освітлення по вул.Остапа Вишні від вул.Янтарна до вул.Станіславського в Корабельному районі м.Миколаєва</t>
  </si>
  <si>
    <t>Капітальний ремонт мереж вуличного освітлення по вул. Остапа Вишні від вул. Янтарна до вул. Станіславська в Корабельному районі м.Миколаєва</t>
  </si>
  <si>
    <t>проектні роботи</t>
  </si>
  <si>
    <t>Капітальний ремонт мереж зовнішнього освітлення по вул. Новозаводська, 5 вздовж привокзальної площі в м.Миколаєві (виготовлення ПКД та проходження експертизи)</t>
  </si>
  <si>
    <t>Всього по КПКВК 1216016</t>
  </si>
  <si>
    <t>ТОВ "НІК-ІНСЕРВІС"</t>
  </si>
  <si>
    <t>Капітальний ремонт окремих вузлів обладнання теплових вводів в житлових будинках У м.Миколаєві згідно переліку об'єктів</t>
  </si>
  <si>
    <t>ФОП Мігунова І.І.</t>
  </si>
  <si>
    <t>Архітектурні,інженерні та планувальні послуги(Виготовлення проектно-кошторисної документаціїї (Робочий проект) по об'єкту</t>
  </si>
  <si>
    <t>Капітальний ремонт окремих вузлів обладнання теплових вводів в житлових будинках в м.Миколаєві</t>
  </si>
  <si>
    <t xml:space="preserve">Виготовлення ПКД </t>
  </si>
  <si>
    <t>Капітальний ремонт окремих вузлів обладнання теплового вводу в житловий будинок по вул. В. Чорновола, 3  в м.Миколаєві</t>
  </si>
  <si>
    <t>вул. В. Чорновола, 3</t>
  </si>
  <si>
    <t xml:space="preserve">   
ПП "Югтепломер-Сервіс"             </t>
  </si>
  <si>
    <t>Капітальний ремонт окремих вузлів обладнання теплового вводу в житловий будинок по вул. Новозаводська, 2  в м.Миколаєві</t>
  </si>
  <si>
    <t>вул. Новозаводська, 2</t>
  </si>
  <si>
    <t>Капітальний ремонт окремих вузлів обладнання теплового вводу в житловий будинок по вул. Архітектора Старова, 4-д  в м.Миколаєві</t>
  </si>
  <si>
    <t>вул. Арх. Старова, 4-д</t>
  </si>
  <si>
    <t>Капітальний ремонт окремих вузлів обладнання теплового вводу в житловий будинок по вул. Херсонське шосе, 96  в м.Миколаєві</t>
  </si>
  <si>
    <t>Херсонське шосе, 96</t>
  </si>
  <si>
    <t>Капітальний ремонт окремих вузлів обладнання теплового вводу в житловий будинок по вул. Херсонське шосе, 94  в м.Миколаєві</t>
  </si>
  <si>
    <t>Херсонське шосе, 94</t>
  </si>
  <si>
    <t>Капітальний ремонт окремих вузлів обладнання теплового вводу в житловий будинок по вул. Херсонське шосе, 92  в м.Миколаєві</t>
  </si>
  <si>
    <t>Херсонське шосе, 92</t>
  </si>
  <si>
    <t>Капітальний ремонт окремих вузлів обладнання теплового вводу в житловий будинок по вул. Космонавтів, 67  в м.Миколаєві</t>
  </si>
  <si>
    <t>вул. Космонавтів, 67</t>
  </si>
  <si>
    <t>Капітальний ремонт окремих вузлів обладнання теплового вводу в житловий будинок по пр. Миру, 25-а  в м.Миколаєві</t>
  </si>
  <si>
    <t>пр. Миру, 25-а</t>
  </si>
  <si>
    <t>Всього по КПКВК 1216011</t>
  </si>
  <si>
    <t>ПП "Будремком"</t>
  </si>
  <si>
    <t>Капітальний ремонт мереж водопостачання та водовідведення у ж/б  по вул. Адміральська, 2А</t>
  </si>
  <si>
    <t>ФОП ЧЕЧУЙ  С. В.</t>
  </si>
  <si>
    <t>Виготовлення ПКД за обєктами субвенції (вул. Адміральська, 2А)</t>
  </si>
  <si>
    <t>вул. Адміральська, 2А</t>
  </si>
  <si>
    <t>ТОВ "МОНАРХ СТРОЙ"</t>
  </si>
  <si>
    <t>Капітальний ремонт мереж електропостачання ж/б  по пр. Центральний, 140</t>
  </si>
  <si>
    <t>пр. Центральний, 140</t>
  </si>
  <si>
    <t>ФОП Агафонова</t>
  </si>
  <si>
    <t>Капітальний ремонт мереж водопостачання та водовідведення у ж/б  по пр. Героїв України, 15-Г</t>
  </si>
  <si>
    <t>пр. Героїв України, 15-Г</t>
  </si>
  <si>
    <t>Виготовлення ПКД за обєктами субвенції (пров. Парусний, 1)</t>
  </si>
  <si>
    <t>Капітальний ремонт системи водопостачання та водовідведення  ж/б пров. Парусний, 1</t>
  </si>
  <si>
    <t>пров. Парусний, 1</t>
  </si>
  <si>
    <t>ТОВ "Южная Карта"</t>
  </si>
  <si>
    <t>Капітальний ремонт системи опалення у ж/б ОСББ по вул. Китобоїв, 6</t>
  </si>
  <si>
    <t xml:space="preserve"> вул. Китобоїв, 6</t>
  </si>
  <si>
    <t>ТОВ "ВЕКТОР-Л"</t>
  </si>
  <si>
    <t>Капітальний ремонт електричних мереж багатоквартирного ж/б ОСББ вул. 6 Слобідська, 48-А</t>
  </si>
  <si>
    <t>вул. 6 Слобідська, 48-А</t>
  </si>
  <si>
    <t>ФОП ЖОРОВА М. А.</t>
  </si>
  <si>
    <t>Капітальний ремонт системи водопостачання та водовідведення ж/б ОСББ по вул. Озерна, 45, 47</t>
  </si>
  <si>
    <t xml:space="preserve"> вул. Озерна, 45, 47</t>
  </si>
  <si>
    <t>ФОП ЖОЛОБ С. О.</t>
  </si>
  <si>
    <t>Капітальний ремонт мережі електропостачання ж/б ОСББ по вул. Карпенко, 57/1</t>
  </si>
  <si>
    <t>вул. Карпенко, 57/1</t>
  </si>
  <si>
    <t>ТОВ "СВЕТОЛЮКС  ЭЛЕКТРОМОНТАЖ"</t>
  </si>
  <si>
    <t xml:space="preserve"> Капітальний ремонт мережі електропостачання  ж/б ОСББ по вул. 3 Поздовжня, 21</t>
  </si>
  <si>
    <t>вул. 3 Поздовжня, 21</t>
  </si>
  <si>
    <t>ФОП Агафонова Т. В.</t>
  </si>
  <si>
    <t>Капітальний ремонт системи водопостачання та водовідведення ж/б ОСББ по вул. Лазурна, 52А</t>
  </si>
  <si>
    <t>вул. Лазурна, 52-А</t>
  </si>
  <si>
    <t>Капітальний ремонт системи водопостачання та водовідведення  ж/б ОСББ по вул. Лазурна, 52Б</t>
  </si>
  <si>
    <t xml:space="preserve"> вул. Лазурна, 52-Б</t>
  </si>
  <si>
    <t>Капітальний ремонт системи водопостачання та водовідведення ж/б ОСББ по  вул. Лазурна, 52</t>
  </si>
  <si>
    <t>вул. Лазурна, 52</t>
  </si>
  <si>
    <t>ТОВ "ЮГТЕПЛОМЕР-СЕРВІС"</t>
  </si>
  <si>
    <t>Капітальний ремонт системи водопостачання та водовідведення ж/б ОСББ по вул. Робоча, 11</t>
  </si>
  <si>
    <t>ФОП Жорова М. А.</t>
  </si>
  <si>
    <t>Капітальний ремонт системи водопостачання та водовідведення  ж/б ОСББ по пр.Героїв України, 15-А</t>
  </si>
  <si>
    <t>пр. Героїв України, 15-А</t>
  </si>
  <si>
    <t>Капітальний ремонт системи водопостачання, водовідведення, системи опалення ж/б ОСББ по  пров. Парусний, 11-А</t>
  </si>
  <si>
    <t>пров. Парусний, 11-А</t>
  </si>
  <si>
    <t>Капітальний ремонт системи опалення з встановленням ІТП у ж/б ОСББ по вул. Шосейна, 14</t>
  </si>
  <si>
    <t xml:space="preserve"> вул. Шосейна, 14</t>
  </si>
  <si>
    <t>Капітальний ремонт системи водопостачання та водовідведення ж/б ОСББ по пров. Парусний, 9-Б</t>
  </si>
  <si>
    <t>пров. Парусний, 9-Б</t>
  </si>
  <si>
    <t>ПКД "Кап.рем.мереж водов.,водоп.у ж/б по пр.Героїв України, 13-в</t>
  </si>
  <si>
    <t>ТОВ "Євроарх"</t>
  </si>
  <si>
    <t>Капітальний ремонт системи опалення зі встановленням ІТП у ж/б ОСББ по пр. Героїв України, 13-В</t>
  </si>
  <si>
    <t xml:space="preserve"> пр. Героїв України, 13-В</t>
  </si>
  <si>
    <t>ДП "Енема-монтаж МВК ПП "Енема</t>
  </si>
  <si>
    <t>Капітальний ремонт електричних мереж ж/б ОСББ по вул. 8 Березня, 12</t>
  </si>
  <si>
    <t xml:space="preserve"> вул. 8 Березня, 12</t>
  </si>
  <si>
    <t>ТОВ "ЦЕНТРЛІФТ"</t>
  </si>
  <si>
    <t>Капітальний ремонт ліфтів у житловому будинку по вул. 3 Слобідська, 56 (п. 1, 2, 3, 4, 5) у м. Миколаєві (ОСББ "Здоров'є")</t>
  </si>
  <si>
    <t xml:space="preserve"> вул. 3 Слобідській, 56 (п. 1, 2, 3, 4, 5) </t>
  </si>
  <si>
    <t>Капітальний ремонт покрівлі</t>
  </si>
  <si>
    <t>Капітальний ремонт покрівлі житлового будинку по вул. Шевченко, 75</t>
  </si>
  <si>
    <t xml:space="preserve"> вул. Шевченко, 75</t>
  </si>
  <si>
    <t>Капітальний ремонт покрівлі житлового будинку по пр. Центральний, 6</t>
  </si>
  <si>
    <t>пр. Центральний, 6</t>
  </si>
  <si>
    <t>Капітальний ремонт покрівлі житлового будинку по вул. Крилова, 14-А</t>
  </si>
  <si>
    <t>вул.Арх.Старова, 10Г</t>
  </si>
  <si>
    <t>Капітальний ремонт покрівлі житлового будинку по пр. Богоявленський, 14-А</t>
  </si>
  <si>
    <t>пр. Богоявленський, 14-А</t>
  </si>
  <si>
    <t>Капітальний ремонт покрівлі житлового будинку по вул. Крилова, 44-А</t>
  </si>
  <si>
    <t>вул.Крилова, 44-а</t>
  </si>
  <si>
    <t>ТОВ МАНАХ НИКСТРОЙ</t>
  </si>
  <si>
    <t>ФОП ПАВЛІНОВ Ю. О.</t>
  </si>
  <si>
    <t>Капітальний ремонт покрівлі житлового будинку  по вул. Дачна, 32</t>
  </si>
  <si>
    <t>вул. Дачна, 32</t>
  </si>
  <si>
    <t>Капітальний ремонт під'їзду житлового будинку по пров. Парусний, 5</t>
  </si>
  <si>
    <t>пров. Парусний, 5</t>
  </si>
  <si>
    <t>Капітальний ремонт покрівлі житлового будинку по вул. В. Морська, 68</t>
  </si>
  <si>
    <t>вул. В. Морська, 68</t>
  </si>
  <si>
    <t>ТОВ"ТД"ВІЛЛА БУД"</t>
  </si>
  <si>
    <t>Капітальний ремонт покрівлі житлового будинку по вул. Крилова, 44</t>
  </si>
  <si>
    <t>ТОВ фірма "КАПІТАЛ-БУД"</t>
  </si>
  <si>
    <t>Капітальний ремонт покрівлі житлового будинку по  вул. Крилова, 18</t>
  </si>
  <si>
    <t xml:space="preserve"> вул. Крилова, 18</t>
  </si>
  <si>
    <t>вул. Крилова, 14-А</t>
  </si>
  <si>
    <t>ТОВ "ІВЕКО-БУД"</t>
  </si>
  <si>
    <t>ФОП Новіков О. П.</t>
  </si>
  <si>
    <t>Капітальний ремонт покрівлі житлового будинку по  вул. Чкалова, 110-А</t>
  </si>
  <si>
    <t>вул. Чкалова, 110-А</t>
  </si>
  <si>
    <t>ТОВ "БК "МЕГАЛІТ"</t>
  </si>
  <si>
    <t>Капітальний ремонт покрівлі житлового будинку по пр. Корабелів, 20/3</t>
  </si>
  <si>
    <t>пр. Корабелів, 20/3</t>
  </si>
  <si>
    <t>Капітальний ремонт покрівлі житлового будинку по вул. Океанівська, 62-а</t>
  </si>
  <si>
    <t>вул. Океанівська, 62-а</t>
  </si>
  <si>
    <t>ТОВ "ТД "ВІЛЛА БУД"</t>
  </si>
  <si>
    <t>Капітальний ремонт м'якої покрівлі житлового будинку по  вул. 12 Поздовжня, 5 м. Миколаєва</t>
  </si>
  <si>
    <t xml:space="preserve"> вул. 12 Поздовжня, 5</t>
  </si>
  <si>
    <t>ТОВ "ВЕКТОР-ГРАНД"</t>
  </si>
  <si>
    <t>Капітальний ремонт покрівлі житлового будинку по пр. Героїв України, 15 м. Миколаєва</t>
  </si>
  <si>
    <t>пр. Героїв України, 15</t>
  </si>
  <si>
    <t>Капітальний ремонт покрівлі житлового будинку по вул. Шевченка, 16 м. Миколаєва</t>
  </si>
  <si>
    <t>вул. Шевченка, 16</t>
  </si>
  <si>
    <t>Капітальний ремонт покрівлі житлового будинку по  пр. Богоявленський, 16-А</t>
  </si>
  <si>
    <t>пр. Богоявленський, 16-А</t>
  </si>
  <si>
    <t>Капітальний ремонт покрівлі житлового будинку по  вул. Південна, 54</t>
  </si>
  <si>
    <t>вул. Південна, 54</t>
  </si>
  <si>
    <t>ТОВ"ПІВДЕНЬ-БУДСЕРВІС"</t>
  </si>
  <si>
    <t>Капітальний ремонт покрівлі житлового будинку по  вул. Г. Петрової, 6-А</t>
  </si>
  <si>
    <t xml:space="preserve"> вул. Г. Петрової, 6-А</t>
  </si>
  <si>
    <t>ПП "Агро Рост Буд"</t>
  </si>
  <si>
    <t>Капітальний ремонт покрівлі житлового будинку по вул. 3 Слобідська, 54-А</t>
  </si>
  <si>
    <t>вул. 3 Слобідська, 54-А</t>
  </si>
  <si>
    <t>Капітальний ремонт покрівлі житлового будинку по вул. В. Морська, 21</t>
  </si>
  <si>
    <t>вул. В. Морська, 21</t>
  </si>
  <si>
    <t>ТОВ"Югбудстрой"</t>
  </si>
  <si>
    <t>Капітальний ремонт покрівлі житлового будинку по вул. Тернівська розвилка, 6</t>
  </si>
  <si>
    <t>вул. Тернівська розвилка, 6</t>
  </si>
  <si>
    <t>ТОВ"АЛЬЯНСБУД МИКОЛАЇВ"</t>
  </si>
  <si>
    <t>Капітальний ремонт вхідних зон житлового будинку по вул. Олійника, 38</t>
  </si>
  <si>
    <t>ТОВ "Стеклосоюз"</t>
  </si>
  <si>
    <t>Капітальний ремонт із заміни вікон сходових клітин ж/б по вул. Погранична, 43А (субвенція)</t>
  </si>
  <si>
    <t>ФОП Садомов О. С.</t>
  </si>
  <si>
    <t xml:space="preserve">Капітальний ремонт із заміни вікон сходових клітин ж/б по вул. Ольжича,5Б </t>
  </si>
  <si>
    <t xml:space="preserve">Капітальний ремонт із заміни вікон сходових клітин ж/б по вул.  Біла, 61 </t>
  </si>
  <si>
    <t xml:space="preserve">Капітальний ремонт із заміни вікон сходових клітин ж/б по вул. Озерна, 11Б </t>
  </si>
  <si>
    <t xml:space="preserve">Капітальний ремонт із заміни вікон сходових клітин ж/б по вул. Озерна, 17-А </t>
  </si>
  <si>
    <t>Капітальний ремонт із заміни вікон сходових клітин ж/б по вул. 3 Слобідська, 51-Б(субвенція)</t>
  </si>
  <si>
    <t>Капітальний ремонт із заміни вікон сходових клітин ж/б по вул. 3 Слобідська, 56-А(субвенція)</t>
  </si>
  <si>
    <t>Капітальний ремонт із заміни вікон сходових клітин ж/б по пр. Центральний, 160(субвенція)</t>
  </si>
  <si>
    <t>Капітальний ремонт із заміни вікон сходових клітин ж/б по вул. Колодязна, 6(субвенція)</t>
  </si>
  <si>
    <t>Капітальний ремонт із заміни вікон сходових клітин ж/б по вул. Колодязна, 3-А(субвенція)</t>
  </si>
  <si>
    <t>Капітальний ремонт із заміни вікон сходових клітин ж/б по вул. Колодязна, 5-Б(субвенція)</t>
  </si>
  <si>
    <t>Капітальний ремонт із заміни вікон сходових клітин ж/б по вул. Колодязна, 7(субвенція)</t>
  </si>
  <si>
    <t>Капітальний ремонт із заміни вікон сходових клітин ж/б по вул. Колодязна, 11(субвенція)</t>
  </si>
  <si>
    <t>вул. Колодязна, 11(субвенція)</t>
  </si>
  <si>
    <t>Капітальний ремонт із заміни вікон сходових клітин ж/б по вул. Колодязна, 15-А(субвенція)</t>
  </si>
  <si>
    <t>вул. Колодязна, 15-А(субвенція)</t>
  </si>
  <si>
    <t>Капітальний ремонт із заміни вікон сходових клітин ж/б по вул. О. Григор'єва, 10А</t>
  </si>
  <si>
    <t>вул. О. Григор'єва, 10А</t>
  </si>
  <si>
    <t>Капітальний ремонт із заміни вікон сходових клітин ж/б по вул. О. Григор'єва, 12А</t>
  </si>
  <si>
    <t>вул. О. Григор'єва, 12А</t>
  </si>
  <si>
    <t>Капітальний ремонт із заміни вікон сходових клітин ж/б по вул. Робоча, 7</t>
  </si>
  <si>
    <t xml:space="preserve">Капітальний ремонт із заміни вікон сходових клітин ж/б по пров. Радіо, 1 </t>
  </si>
  <si>
    <t xml:space="preserve">пров. Радіо, 1 </t>
  </si>
  <si>
    <t>Капітальний ремонт із заміни вікон сходових клітин ж/б по вул. Айвазовського, 11В</t>
  </si>
  <si>
    <t>вул. Айвазовського, 11В</t>
  </si>
  <si>
    <t xml:space="preserve">Капітальний ремонт із заміни вікон сходових клітин ж/б по вул. Глінки, 6А </t>
  </si>
  <si>
    <t xml:space="preserve">вул. Глінки, 6А </t>
  </si>
  <si>
    <t xml:space="preserve">Капітальний ремонт із заміни вікон сходових клітин ж/б по вул. Першотравнева, 109 </t>
  </si>
  <si>
    <t xml:space="preserve"> вул. Першотравнева, 109 </t>
  </si>
  <si>
    <t xml:space="preserve">Капітальний ремонт із заміни вікон сходових клітин ж/б по вул. Космонавтів, 132Б </t>
  </si>
  <si>
    <t xml:space="preserve"> вул. Космонавтів, 132Б </t>
  </si>
  <si>
    <t xml:space="preserve">Капітальний ремонт із заміни вікон сходових клітин ж/б по вул. Космонавтів, 132А </t>
  </si>
  <si>
    <t xml:space="preserve">вул. Космонавтів, 132А </t>
  </si>
  <si>
    <t>НВП "Тріботехніка"</t>
  </si>
  <si>
    <t>Капітальний ремонт із заміни вікон сходових клітин ж/б по вул. Ген. Свиридова, 7 (субвенція)</t>
  </si>
  <si>
    <t xml:space="preserve"> вул. Ген. Свиридова, 7 (субвенція)</t>
  </si>
  <si>
    <t>Капітальний ремонт із заміни вікон сходових клітин ж/б по вул. Садова, 9 (субвенція)</t>
  </si>
  <si>
    <t>вул. Садова, 9 (субвенція)</t>
  </si>
  <si>
    <t>Капітальний ремонт із заміни вікон сходових клітин ж/б по пр. Центральний, 141-А (субвенція)</t>
  </si>
  <si>
    <t xml:space="preserve"> пр. Центральний, 141-А (субвенція)</t>
  </si>
  <si>
    <t xml:space="preserve">Капітальний ремонт із заміни вікон сходових клітин ж/б по вул. Силікатна, 269-А </t>
  </si>
  <si>
    <t>вул. Силікатна, 269-А (субвенція)</t>
  </si>
  <si>
    <t xml:space="preserve">Капітальний ремонт із заміни вікон сходових клітин ж/б по вул. Силікатна, 265-А </t>
  </si>
  <si>
    <t xml:space="preserve"> вул. Силікатна, 265-А (субвенція)</t>
  </si>
  <si>
    <t xml:space="preserve">Капітальний ремонт із заміни вікон сходових клітин ж/б по вул. Силікатна, 267 </t>
  </si>
  <si>
    <t>вул. Силікатна, 267 (субвенція)</t>
  </si>
  <si>
    <t xml:space="preserve">Капітальний ремонт із заміни вікон сходових клітин ж/б по вул. Силікатна, 281 </t>
  </si>
  <si>
    <t>вул. Силікатна, 281 (субвенція)</t>
  </si>
  <si>
    <t>Капітальний ремонт із заміни вікон сходових клітин ж/б по вул. Силікатна, 279 (субвенція)</t>
  </si>
  <si>
    <t>Капітальний ремонт із заміни вікон сходових клітин ж/б по вул. Силікатна, 277 (субвенція)</t>
  </si>
  <si>
    <t>Капітальний ремонт із заміни вікон сходових клітин ж/б по вул. Силікатна, 275 (субвенція)</t>
  </si>
  <si>
    <t>Капітальний ремонт із заміни вікон сходових клітин ж/б по вул. Силікатна, 273 (субвенція)</t>
  </si>
  <si>
    <t>Капітальний ремонт із заміни вікон сходових клітин ж/б по вул. Силікатна, 271 (субвенція)</t>
  </si>
  <si>
    <t>Капітальний ремонт із заміни вікон сходових клітин ж/б по вул. Шевченка, 61 (субвенція)</t>
  </si>
  <si>
    <t>Капітальний ремонт із заміни вікон сходових клітин ж/б по вул. В. Морська, 4, корп.6 (субвенція)</t>
  </si>
  <si>
    <t>Капітальний ремонт із заміни вікон сходових клітин ж/б по вул. Нікольська, 8, корп.3 (субвенція)</t>
  </si>
  <si>
    <t>Капітальний ремонт із заміни вікон сходових клітин ж/б по вул. Нікольська, 8, корп.2 (субвенція)</t>
  </si>
  <si>
    <t>Капітальний ремонт із заміни вікон сходових клітин ж/б по вул. Нікольська, 8, корп.1 (субвенція)</t>
  </si>
  <si>
    <t>Капітальний ремонт із заміни вікон сходових клітин ж/б по вул. Інженерна, 17 (субвенція)</t>
  </si>
  <si>
    <t>Капітальний ремонт під'їздів житлового будинку по вул. В. Морська, 6 (субвенція)</t>
  </si>
  <si>
    <t>вул. В. Морська, 6</t>
  </si>
  <si>
    <t>ТОВ "ПІВДЕНЬТОРГМОНТАЖ"</t>
  </si>
  <si>
    <t>Капітальний ремонт із заміни вікон сходових клітин Парусний, 1</t>
  </si>
  <si>
    <t>Капітальний ремонт під'їздів житлового будинку по вул. Нікольська, 52/1</t>
  </si>
  <si>
    <t>вул. Нікольська, 52/1</t>
  </si>
  <si>
    <t>ТОВ"БУД-КОН"</t>
  </si>
  <si>
    <t>Капітальний ремонт під'їздів житлового будинку по вул. Чкалова, 122</t>
  </si>
  <si>
    <t>вул. Чкалова, 122</t>
  </si>
  <si>
    <t>ТОВ "БУД-КОН"</t>
  </si>
  <si>
    <t xml:space="preserve">Капітальний ремонт під'їздів житлового будинку по вул. Велика Морська, 21 </t>
  </si>
  <si>
    <t xml:space="preserve">вул. Велика Морська, 21 </t>
  </si>
  <si>
    <t xml:space="preserve">Капітальний ремонт під'їздів житлового будинку по вул. Велика Морська, 19 </t>
  </si>
  <si>
    <t xml:space="preserve">вул. Велика Морська, 19 </t>
  </si>
  <si>
    <t xml:space="preserve">Капітальний ремонт під'їзду житлового будинку по вул. Шевченка, 67 </t>
  </si>
  <si>
    <t xml:space="preserve">вул. Шевченка, 67 </t>
  </si>
  <si>
    <t>ФОП Чечуй С.В, ФОП Новіков О.П.</t>
  </si>
  <si>
    <t xml:space="preserve">Виготовлення та коригування ПКД </t>
  </si>
  <si>
    <t>Виготовлення та коригування ПКД ( у т.ч. по об'єктам субвенції)</t>
  </si>
  <si>
    <t>ТОВ СП "Альтус-Про"</t>
  </si>
  <si>
    <t>Капітальний ремонт житлового будинку по вул. Лазурна, 6-а</t>
  </si>
  <si>
    <t>вул. Лазурна, 6-а</t>
  </si>
  <si>
    <t>ТОВ "ПРОЕКТ-КОМПЛЕКТ СТРОЙ"</t>
  </si>
  <si>
    <t>Капітальний ремонт житлового будинку по вул. Космонавтів, 98 м. Миколаєва</t>
  </si>
  <si>
    <t>вул. Космонавтів, 98</t>
  </si>
  <si>
    <t>Капітальний ремонт (протиаварійні роботи) м'якої покрівлі житлового будинку  по вул. Погранична, 69</t>
  </si>
  <si>
    <t>вул. Погранична, 69</t>
  </si>
  <si>
    <t>ТОВ "ІМПОРТСТРОЙ"</t>
  </si>
  <si>
    <t>Капітальний ремонт ж/б</t>
  </si>
  <si>
    <t>Капітальний ремонт житлового будинку  по вул.Потьомкінська,28</t>
  </si>
  <si>
    <t>вул. Потьомкінська, 28</t>
  </si>
  <si>
    <t>Капітальний ремонт житлового будинку (кап.ремонт перекриття) по вул. Г. Гонгадзе, 30</t>
  </si>
  <si>
    <t>вул. Г. Гонгадзе, 30</t>
  </si>
  <si>
    <t>Капітальний ремонт мереж енергозабезпечення ж/б по вул. Шосейна, 58</t>
  </si>
  <si>
    <t xml:space="preserve"> вул. Шосейна, 58</t>
  </si>
  <si>
    <t>ТОВ "КІРОВОГРАДБУДПРОЕКТ"</t>
  </si>
  <si>
    <t>Капітальний ремонт внутрішньобудинкових електричних мереж (пряме абонування) гуртожитку по вул. Гонгадзе, 26/2</t>
  </si>
  <si>
    <t>вул. Гонгадзе, 26/2</t>
  </si>
  <si>
    <t>ТОВ "АВТОБАМ"</t>
  </si>
  <si>
    <t>Капітальний ремонт внутрішньобудинкових електричних мереж (пряме абонування) гуртожитку по вул.Космонавтів,112</t>
  </si>
  <si>
    <t>вул. Космонавтів, 112</t>
  </si>
  <si>
    <t>Капітальний ремонт внутрішньобудинкових електричних мереж (пряме абонування) гуртожитку по вул. Яворницького, 2-Б</t>
  </si>
  <si>
    <t>вул. Яворницького, 2-Б</t>
  </si>
  <si>
    <t>Капітальний ремонт внутрішньобудинкових електричних мереж (пряме абонування) гуртожитку по вул. Космонавтів, 110</t>
  </si>
  <si>
    <t xml:space="preserve"> вул. Космонавтів, 110</t>
  </si>
  <si>
    <t>ДП "КСУ-411" ПАТ"ДЕМ"</t>
  </si>
  <si>
    <t>Капітальний ремонт внутрішньобудинкових електричних мереж (пряме абонування) гуртожитку по  вул. Океанівська, 1-а</t>
  </si>
  <si>
    <t>вул. Океанівська, 1-а</t>
  </si>
  <si>
    <t>Капітальний ремонт внутрішньобудинкових електричних мереж (пряме абонування) гуртожитку по вул. Океанівська, 1-б</t>
  </si>
  <si>
    <t>вул. Океанівська, 1-б</t>
  </si>
  <si>
    <t>ТОВ "СПЕКТР ЮГ"</t>
  </si>
  <si>
    <t>Капітальний ремонт внутрішньобудинкових електричних мереж (пряме абонування) гуртожитку по вул. Космонавтів, 132-А</t>
  </si>
  <si>
    <t xml:space="preserve"> вул. Космонавтів, 132-А</t>
  </si>
  <si>
    <t>ТОВ "СПЕЦМОНТАЖ-123"</t>
  </si>
  <si>
    <t>Капітальний ремонт внутрішньобудинкових електричних мереж (пряме абонування) гуртожитку по  вул. Потьомкінська, 131-в/6</t>
  </si>
  <si>
    <t>вул. Потьомкінська, 131-в/6</t>
  </si>
  <si>
    <t>ТОВ "ЕЛЕКТРІМ-2000"</t>
  </si>
  <si>
    <t>Капітальний ремонт внутрішньобудинкових електричних мереж (пряме абонування) гуртожитку по вул. Озерна, 12</t>
  </si>
  <si>
    <t xml:space="preserve"> вул. Озерна, 12</t>
  </si>
  <si>
    <t xml:space="preserve"> Капітальний ремонт внутрішньобудинкових електричних мереж (пряме абонування) гуртожитку по пров. Кобера, 13</t>
  </si>
  <si>
    <t>пров. Кобера, 13</t>
  </si>
  <si>
    <t>ФОП ДЕРКАЧ О. С.</t>
  </si>
  <si>
    <t xml:space="preserve"> Капітальний ремонт внутрішньобудинкових електричних мереж (пряме абонування) гуртожитку по пр. Богоявленський, 289</t>
  </si>
  <si>
    <t>пр. Богоявленський, 289</t>
  </si>
  <si>
    <t>Капітальний ремонт внутрішньобудинкових електричних мереж (пряме абонування) гуртожитку по пр. Богоявленський, 287</t>
  </si>
  <si>
    <t>пр. Богоявленський, 287</t>
  </si>
  <si>
    <t>Капітальний ремонт внутрішньобудинкових електричних мереж (пряме абонування) гуртожитку по  вул. Київська, 2</t>
  </si>
  <si>
    <t>вул. Київська, 2</t>
  </si>
  <si>
    <t>Капітальний ремонт внутрішньобудинкових електричних мереж (пряме абонування) гуртожитку по вул.Ген. Карпенко,2/1 (4,5,6 п.)</t>
  </si>
  <si>
    <t>вул. Ген. Карпенко, 2/1 (п. 4, 5, 6)</t>
  </si>
  <si>
    <t>Капітальний ремонт внутрішньобудинкових електричних мереж (пряме абонування) гуртожитку по вул. Айвазовського, 6</t>
  </si>
  <si>
    <t>вул. Айвазовського, 6</t>
  </si>
  <si>
    <t>ДП КСУ-411 ПАТ "ДЕМ"</t>
  </si>
  <si>
    <t>Капітальний ремонт внутрішньобудинкових електричних мереж (пряме абонування) гуртожитку по пр. Героїв України, 4</t>
  </si>
  <si>
    <t>пр. Героїв України, 4</t>
  </si>
  <si>
    <t>ТОВ "Вектор-Л"</t>
  </si>
  <si>
    <t>Капітальний ремонт системи водопостачання та водовідведення  ж/б по вул. Колодязна, 6</t>
  </si>
  <si>
    <t>вул. Колодязна, 6</t>
  </si>
  <si>
    <t>Капітальний ремонт системи водопостачання та водовідведення  ж/б по вул. Чкалова, 86</t>
  </si>
  <si>
    <t>вул. Чкалова, 86</t>
  </si>
  <si>
    <t>КП "МИКОЛАЇВЛІФТ"</t>
  </si>
  <si>
    <t>Капітальний ремонт вузлів та обладнання ліфта у житловому будинку по вул. 1 Слобідська, 43 (п.3)  у м. Миколаєві</t>
  </si>
  <si>
    <t>вул. 1 Слобідська, 43 (п.3)</t>
  </si>
  <si>
    <t>Капітальний ремонт вузлів та обладнання ліфта у житловому будинку по вул. Потьомкінська, 131В/6 у м. Миколаєві</t>
  </si>
  <si>
    <t>вул. Потьомкінська, 131В/6</t>
  </si>
  <si>
    <t>ТОВ "ЕКСПЕРТИЗА МВК"</t>
  </si>
  <si>
    <t xml:space="preserve"> пр.екс.проект.</t>
  </si>
  <si>
    <t>Капітальний ремонт вузлів та обладнання ліфта у житловому будинку по пр. Центральний, 15 (п.1, 2)у м. Миколаєві</t>
  </si>
  <si>
    <t>пр. Центральний, 15 (п.1, 2)</t>
  </si>
  <si>
    <t>Капітальний ремонт вузлів та обладнання ліфта у житловому будинку по вул. Садова, 50 (п.1, 2)  у м. Миколаєві</t>
  </si>
  <si>
    <t>вул. Садова, 50 (п.1, 2)</t>
  </si>
  <si>
    <t>Капітальний ремонт вузлів та обладнання ліфта у житловому будинку по вул. 2 Слобідська, 75 (п. 1, 2)   у м. Миколаєві</t>
  </si>
  <si>
    <t>вул. 2 Слобідська, 75 (п. 1, 2)</t>
  </si>
  <si>
    <t>ТОВ"ЦЕНТРЛІФТ"</t>
  </si>
  <si>
    <t>Капітальний ремонт вузлів та обладнання ліфта у житловому будинку по вул. Арх. Старова, 4Г (п.2)   у м. Миколаєві</t>
  </si>
  <si>
    <t>вул. Арх. Старова, 4Г (п.2)</t>
  </si>
  <si>
    <t>Капітальний ремонт вузлів та обладнання ліфта у житловому будинку по вул. Свиридова, 40/1 (п. 2)   у м. Миколаєві</t>
  </si>
  <si>
    <t>вул. Свиридова, 40/1 (п. 2)</t>
  </si>
  <si>
    <t>Капітальний післяекспертний ремонт вузлів та обладнання ліфтів у житловому будинку по вул. Садова, 48 (п. 1, 2)  у м. Миколаєві</t>
  </si>
  <si>
    <t>вул. Садова, 48 (п. 1, 2)</t>
  </si>
  <si>
    <t>Капітальний післяекспертний ремонт вузлів та обладнання ліфтів у житловому будинку по вул. Погранична, 80 (п. 2, 4)  у м. Миколаєві</t>
  </si>
  <si>
    <t>вул. Погранична, 80 (п. 2, 4)</t>
  </si>
  <si>
    <t>Капітальний післяекспертний ремонт вузлів та обладнання ліфтів у житловому будинку по вул. Г. Гонгадзе, 30 (п. 1, 2, 3, 4)  у м. Миколаєві</t>
  </si>
  <si>
    <t>вул. Г. Гонгадзе, 30 (п. 1, 2, 3, 4)</t>
  </si>
  <si>
    <t>Капітальний післяекспертний ремонт вузлів та обладнання ліфтів у житловому будинку по вул. Заводська, 19 (п. 1, 2, 3)  у м. Миколаєві</t>
  </si>
  <si>
    <t>вул. Заводська, 19 (п. 1, 2, 3)</t>
  </si>
  <si>
    <t>Капітальний післяекспертний ремонт вузлів та обладнання ліфтів у житловому будинку по вул. Шосейна, 58 (п. 1, п. 2, п. 3, п. 4)  у м. Миколаєві</t>
  </si>
  <si>
    <t xml:space="preserve">вул. Шосейна, 58 (п. 1, п. 2, п. 3, п. 4) </t>
  </si>
  <si>
    <t>Капітальний післяекспертний ремонт вузлів та обладнання ліфтів у житловому будинку по вул. Январьова, 28 (п. 1, п. 2, п. 3, п. 4)  у м. Миколаєві</t>
  </si>
  <si>
    <t xml:space="preserve">вул. Январьова, 28 (п. 1, п. 2, п. 3, п. 4) </t>
  </si>
  <si>
    <t>Капітальний післяекспертний ремонт вузлів та обладнання ліфтів у житловому будинку по пр. Центральний, 21 (п. 4)  у м. Миколаєві</t>
  </si>
  <si>
    <t>пр. Центральний, 21 (п. 4)</t>
  </si>
  <si>
    <t>Капітальний післяекспертний ремонт вузлів та обладнання ліфтів у житловому будинку по пр. Центральний, 21 (п. 1, п. 3)  у м. Миколаєві</t>
  </si>
  <si>
    <t>пр. Центральний, 21 (п. 1, п. 3)</t>
  </si>
  <si>
    <t>Капітальний ремонт вузлів та обладнання ліфтів у житловому будинку по вул. 1 Екіпажна, 2-А (п. 1, п. 2, п. 3, п. 4)  у м. Миколаєві</t>
  </si>
  <si>
    <t xml:space="preserve">вул. 1 Екіпажна, 2-А (п. 1, п. 2, п. 3, п. 4) </t>
  </si>
  <si>
    <t>Капітальний ремонт вузлів та обладнання ліфтів у житловому будинку по вул. Озерна, 37 (п. 1, п. 3)  у м. Миколаєві</t>
  </si>
  <si>
    <t>вул. Озерна, 37 (п. 1, п. 3)</t>
  </si>
  <si>
    <t>Капітальний ремонт вузлів та обладнання ліфта у житловому будинку по пр. Богоявленський, 325/2 (вант)  у м. Миколаєві</t>
  </si>
  <si>
    <t xml:space="preserve">пр. Богоявленський, 325/2 (вант) </t>
  </si>
  <si>
    <t>Капітальний ремонт вузлів та обладнання ліфтів у житловому будинку по вул. Чкалова, 108 (п. 1, п. 2, п. 3)  у м. Миколаєві</t>
  </si>
  <si>
    <t xml:space="preserve">вул. Чкалова, 108 (п. 1, п. 2, п. 3) </t>
  </si>
  <si>
    <t>Капітальний ремонт вузлів та обладнання ліфта у житловому будинку по пр. Богоявленський, 325/5 ліфт А   у м. Миколаєві</t>
  </si>
  <si>
    <t>пр. Богоявленський, 325/5 ліфт А</t>
  </si>
  <si>
    <t>Капітальний ремонт вузлів та обладнання ліфта у житловому будинку по вул. Казарського, 3-а (п. 3)   у м. Миколаєві</t>
  </si>
  <si>
    <t xml:space="preserve">вул. Казарського, 3-а (п. 3) </t>
  </si>
  <si>
    <t>Капітальний ремонт вузлів та обладнання ліфта у житловому будинку по вул. 11 Поздовжня, 31-а (п. 2)   у м. Миколаєві</t>
  </si>
  <si>
    <t>вул. 11 Поздовжня, 31-а (п. 2)</t>
  </si>
  <si>
    <t>Капітальний ремонт вузлів та обладнання ліфта у житловому будинку по вул. Озерна, 25 (п. 2)   у м. Миколаєві</t>
  </si>
  <si>
    <t>вул. Озерна, 25 (п. 2)</t>
  </si>
  <si>
    <t>Капітальний ремонт вузлів та обладнання ліфта у житловому будинку по вул. Океанівська, 52 (п. 2)   у м. Миколаєві</t>
  </si>
  <si>
    <t>вул. Океанівська, 52 (п. 2)</t>
  </si>
  <si>
    <t>Капітальний ремонт вузлів та обладнання ліфта у житловому будинку по вул. Океанівська, 58-А (п. 1)   у м. Миколаєві</t>
  </si>
  <si>
    <t>вул. Океанівська, 58-А (п. 1)</t>
  </si>
  <si>
    <t>Капітальний ремонт вузлів та обладнання ліфта у житловому будинку по пр. Корабелів, 18-А (п. 5)   у м. Миколаєві</t>
  </si>
  <si>
    <t xml:space="preserve">пр. Корабелів, 18-А (п. 5)  </t>
  </si>
  <si>
    <t>Капітальний ремонт вузлів та обладнання ліфта у житловому будинку по вул. Чкалова, 86 (п. 1)  у м. Миколаєві</t>
  </si>
  <si>
    <t xml:space="preserve">вул. Чкалова, 86 (п. 1) </t>
  </si>
  <si>
    <t>Капітальний ремонт вузлів та обладнання ліфта у житловому будинку по вул. Океанівська, 32-В  (п. 1)  у м. Миколаєві</t>
  </si>
  <si>
    <t xml:space="preserve">вул. Океанівська, 32-В  (п. 1)  </t>
  </si>
  <si>
    <t>Капітальний ремонт вузлів та обладнання ліфтів у житловому будинку по вул. 6 Слобідська, 7 (п.1, п.2)  у м. Миколаєві</t>
  </si>
  <si>
    <t xml:space="preserve">вул. 6 Слобідська, 7 (п.1, п.2) </t>
  </si>
  <si>
    <t>Капітальний ремонт вузлів та обладнання ліфта у житловому будинку по вул. Південна, 39-А  (п. 2)  у м. Миколаєві</t>
  </si>
  <si>
    <t xml:space="preserve">вул. Південна, 39-А  (п. 2)  </t>
  </si>
  <si>
    <t>Капітальний ремонт вузлів та обладнання ліфта у житловому будинку по вул. Новозаводська, 4 (п. 2)  у м. Миколаєві</t>
  </si>
  <si>
    <t xml:space="preserve">вул. Новозаводська, 4 (п. 2) </t>
  </si>
  <si>
    <t>КП"МИКОЛАЇВЛIФТ"</t>
  </si>
  <si>
    <t>Капітальний ремонт вузлів та обладнання ліфта у житловому будинку по вул. 3 Слобідська, 49 (п. 1) у м. Миколаєві</t>
  </si>
  <si>
    <t>вул. 3 Слобідська, 49</t>
  </si>
  <si>
    <t>Капітальний ремонт вузлів та обладнання ліфта у житловому будинку по вул. Г. Петрової, 3 (п. 1, 2, 3, 4) у м. Миколаєві</t>
  </si>
  <si>
    <t>вул. Г. Петрової, 3</t>
  </si>
  <si>
    <t>ТОВ"Н.ПРОЕКТ-ТАЙМ"</t>
  </si>
  <si>
    <t>Капітальний ремонт вузлів та обладнання ліфта у житловому будинку по пр. Центральний, 157 у м. Миколаєві</t>
  </si>
  <si>
    <t>пр. Центральний, 157</t>
  </si>
  <si>
    <t>Капітальний ремонт вузлів та обладнання ліфта у житловому будинку по вул. Океанівська, 32-А (п. 4) у м. Миколаєві</t>
  </si>
  <si>
    <t>вул. Океанівська, 32-а (п. 4)</t>
  </si>
  <si>
    <t>Капітальний ремонт покрівлі житлового будинкуу по вул. Арх. Старова, 6-Б у м. Миколаєві</t>
  </si>
  <si>
    <t>вул. Арх. Старова, 6-Б</t>
  </si>
  <si>
    <t>ТОВ Будтехнологія-МК</t>
  </si>
  <si>
    <t>Кап.рем.покр.ж/б по вул.Китобоїв,14-А в м.Мик.</t>
  </si>
  <si>
    <t>вул. Китобоїв, 14-А</t>
  </si>
  <si>
    <t>ТОВ ПІК-ГАРАНТ</t>
  </si>
  <si>
    <t>ФОП ГРИГОРЕНКО Д. С.</t>
  </si>
  <si>
    <t>Капітальний ремонт покрівель житлового будинку по вул. Бузніка, 4-А у м. Миколаєві</t>
  </si>
  <si>
    <t>вул. Бузніка, 4-А</t>
  </si>
  <si>
    <t>Капітальний ремонт покрівлі житлового будинку по  вул. Авангардна, 51 у м. Миколаєві</t>
  </si>
  <si>
    <t xml:space="preserve"> вул. Авангардна, 51 </t>
  </si>
  <si>
    <t>ТОВ "БУДТЕХНОЛОГІЯ-МК"</t>
  </si>
  <si>
    <t>Капітальний ремонт покрівлі житлового будинку по вул. 1 Слобідська, 43 у м. Миколаєві</t>
  </si>
  <si>
    <t>вул. 1 Слобідська, 43</t>
  </si>
  <si>
    <t>ТОВ"Південьторгмонтаж"</t>
  </si>
  <si>
    <t>ФОП ГРИГОРЕНКО Д.С.</t>
  </si>
  <si>
    <t>кориг.ПКД</t>
  </si>
  <si>
    <t>Капітальний ремонт покрівлі житлового будинку по вул. Вінграновського, 45 у м. Миколаєві</t>
  </si>
  <si>
    <t>вул. Вінграновського, 45</t>
  </si>
  <si>
    <t>ТОВ АКБ"Завтра"</t>
  </si>
  <si>
    <t xml:space="preserve">кориг.ПКД </t>
  </si>
  <si>
    <t>Капітальний ремонт покрівлі житлового будинку по вул. Миколаївська, 22 у м. Миколаєві</t>
  </si>
  <si>
    <t>вул. Миколаївська, 22</t>
  </si>
  <si>
    <t>Капітальний ремонт покрівлі житлового будинку по вул. Лазурна, 20 у м. Миколаєві</t>
  </si>
  <si>
    <t>вул. Лазурна, 20</t>
  </si>
  <si>
    <t>ТОВ"ІМПОРТСТРОЙ"</t>
  </si>
  <si>
    <t>Капітальний ремонт покрівель житлового будинку по вул. Одеське шосе, 98-а у .м. Миколаєві</t>
  </si>
  <si>
    <t>вул. Одеське шосе, 98-а</t>
  </si>
  <si>
    <t>ФОП Чечуй С. В.</t>
  </si>
  <si>
    <t xml:space="preserve">Капітальний ремонт покрівель житлового будинку по вул. Колодязна, 6 у м. Миколаєві                            </t>
  </si>
  <si>
    <t xml:space="preserve">вул. Колодязна, 6                             </t>
  </si>
  <si>
    <t xml:space="preserve">виг.ПКД </t>
  </si>
  <si>
    <t>Капітальний ремонт покрівлі житлового будинку по вул. Колодязна, 4 у м. Миколаєві</t>
  </si>
  <si>
    <t>вул. Колодязна, 4</t>
  </si>
  <si>
    <t>ТОВ "Вектор-Гранд"</t>
  </si>
  <si>
    <t>ТОВ  "ПРОЕКТ-КОМПЛЕКТ СТРОЙ"</t>
  </si>
  <si>
    <t>Архітектурні,інженерні та планувальні послуги(Коригування ПКД по об'єкту)</t>
  </si>
  <si>
    <t>Капітальний ремонт покрівлі житлового будинку по пр. Корабелів, 11 у м. Миколаєві</t>
  </si>
  <si>
    <t>пр. Корабелів, 11</t>
  </si>
  <si>
    <t>Архітектурні,інженерні та планувальні послуги(Розроблення проектно-кошторисної документаціїї по об'єкту)</t>
  </si>
  <si>
    <t>Капітальний ремонт покрівлі житлового будинку по вул. Океанівська, 40-А у м. Миколаєві</t>
  </si>
  <si>
    <t>вул. Океанівська, 40-А</t>
  </si>
  <si>
    <t>ТОВ ФІРМА "КАПІТАЛ-БУД"</t>
  </si>
  <si>
    <t>Капітальний ремонт покрівлі житлового будинку по вул. Погранична, 246-Б у м. Миколаєві</t>
  </si>
  <si>
    <t>вул. Погранична, 246-Б</t>
  </si>
  <si>
    <t>Капітальний ремонт покрівлі житлового будинку по вул. Південна, 52 (під. 5-7) у м. Миколаєві</t>
  </si>
  <si>
    <t>вул. Південна, 52</t>
  </si>
  <si>
    <t>Капітальний ремонт покрівлі житлового будинку по вул. Заводська, 2-Г у м. Миколаєві</t>
  </si>
  <si>
    <t>вул. Заводська, 2-Г</t>
  </si>
  <si>
    <t>ФОП ЧЕЧУЙ С.В.</t>
  </si>
  <si>
    <t>Капітальний ремонт м'якої покрівлі житлового будинку по пр. Центральний, 21 у м. Миколаєві</t>
  </si>
  <si>
    <t>пр. Центральний, 21</t>
  </si>
  <si>
    <t>Капітальний ремонт покрівлі житлового будинку по вул. Арх. Старова, 6-Б у м. Миколаєві</t>
  </si>
  <si>
    <t>Капітальний ремонт покрівлі житлового будинку по пр. Героїв України, 13-г у м. Миколаєві</t>
  </si>
  <si>
    <t>пр. Героїв України, 13-Г</t>
  </si>
  <si>
    <t>Капітальний ремонт покрівлі житлового будинку по вул. Терасна, 3 у м. Миколаєві</t>
  </si>
  <si>
    <t>вул. Терасна, 3</t>
  </si>
  <si>
    <t>Кориг.ПКД</t>
  </si>
  <si>
    <t>Капітальний ремонт покрівлі житлового будинку по вул. Чкалова, 99 у м. Миколаєві</t>
  </si>
  <si>
    <t xml:space="preserve"> вул. Чкалова, 99</t>
  </si>
  <si>
    <t>Департамент житлово-комунального господарства Миколаївської міської ради</t>
  </si>
  <si>
    <t>Разом 1117325</t>
  </si>
  <si>
    <t>КП ММР " Капітальне будівництво"</t>
  </si>
  <si>
    <t>технфчний нагляд</t>
  </si>
  <si>
    <t>ТОВ "Тавріямонолітбуд"</t>
  </si>
  <si>
    <t xml:space="preserve"> прокладка   водопроводних труб, установка котлів</t>
  </si>
  <si>
    <t>Реставрація будівлі СДЮШОР   з фехтування за адресою: м.Миколаїв, вул.Пушнінська,11 (заміна системи опалення)</t>
  </si>
  <si>
    <t>вул.Пушкінська,11 м.Миколаїв</t>
  </si>
  <si>
    <t>ПП БК " Глиноземмпробуд"</t>
  </si>
  <si>
    <t xml:space="preserve">земельні роботи, кладка наружних стін, наружне оздоблення, кладка  перегородок,  стяжка пола, внутрішня  обробка,  монолітне перекритя </t>
  </si>
  <si>
    <t>Реконструкція елінгу №1 ДЮСШ №2 з надбудовою спортивного залу  за адресою вул. Спортивна 11 в м.Миколаєві  у т.ч. проектні роботи та експертиза</t>
  </si>
  <si>
    <t>вул.Спортивна 11 м.Миколаїв</t>
  </si>
  <si>
    <t>Разом 1115033</t>
  </si>
  <si>
    <t>ФОП Павлов Ю.О.</t>
  </si>
  <si>
    <t>технічний нагляд</t>
  </si>
  <si>
    <t>ТОВ  будівельна компанія" Корнтакт-Жилбуд"</t>
  </si>
  <si>
    <t>розбирання монолітної бетоної підлоги,пробивання отворів в цегляних стінах , штукатурка стін, встановлення віконих пластикових  блоків,оббивка дверей оцинкованою сталлю,улаштування бетоної стяжки,прокладка трубопроводів водопостачання,улаштування електробладнання та сигналізації  топкової</t>
  </si>
  <si>
    <t>Капітальний ремонт вентиляції та опалення спортивної зали веслувальної  бази по  вул. 2 Енгельса ,123 у .м Миколаїв</t>
  </si>
  <si>
    <t>вул. Екіпажна ,123  м.Миколаїв</t>
  </si>
  <si>
    <t>Разом 1115041</t>
  </si>
  <si>
    <t>ТОВ " Н.Проект-Тайм"</t>
  </si>
  <si>
    <t>ПВКФ "Нікотерм"</t>
  </si>
  <si>
    <t xml:space="preserve"> придбання та установлення обладнааня для опалення</t>
  </si>
  <si>
    <t>Капітальний ремонт роздягальні (літ.В-1) з вбудованою  топковою  Центрального міського стадіону  по вул.Спортивна 1/1 в м.Миколаєві   (Корегування)</t>
  </si>
  <si>
    <t>вул.Спортивна,1/1 м.Миколаїв</t>
  </si>
  <si>
    <t>ТОВ " Ді Корд-Буд"</t>
  </si>
  <si>
    <t>виконання електромонтажних робі, придбання та встановлення електрообладнання, встановлення зовнішнього контуру заземлення,</t>
  </si>
  <si>
    <t>КП ММР "Капітальне будівництво"</t>
  </si>
  <si>
    <t>уточнення в  проектно-кошторисні документації</t>
  </si>
  <si>
    <t>Капітальний ремонт адміністративної будівлі  Центрального міського стадіону  по вул.Спортивна 1/1 в м.Миколаєві</t>
  </si>
  <si>
    <t>Управління у справах фізичної культури і спорту Миколаївської міської ради</t>
  </si>
  <si>
    <t>Філія ДП "Укрдержбудексертиза" в Миколаївській області</t>
  </si>
  <si>
    <t>Корегування проектно-кошторисної документації, проведення експертизи, реконструкція палацу культури</t>
  </si>
  <si>
    <t>Реконструкція Миколаївський міський палац культури "Молодіжний" по вул. Театральній, 1, в м.Миколаєві, в т.ч. проектно-вишукувальні роботи та експертиза.</t>
  </si>
  <si>
    <t>м. Миколаїв, вул. Театральна, буд. 1</t>
  </si>
  <si>
    <t>КП ММР "Капітальне будівництво  міста Миколаєва"</t>
  </si>
  <si>
    <t xml:space="preserve">коригування проектно-кошторисної документації </t>
  </si>
  <si>
    <t>Реставрація пам’ятки історії місцевого значення, в якій навчався Ш.Кобер - дитяча музична школа №8 по вул. 1 Госпітальна, 1 в м. Миколаєві (першочергові  протиаварійні роботи), в т.ч. проектно-вишукувальні роботи та експертиза</t>
  </si>
  <si>
    <t xml:space="preserve">м. Миколаїв,вул. 1 Госпітальна, 1 </t>
  </si>
  <si>
    <t xml:space="preserve">Капітальний ремонт системи опалення,вентиляції та кондиціонування будівлі концерт-холу"Юність" </t>
  </si>
  <si>
    <t>Капітальний ремонт системи опалення,вентиляції та кондиціонування будівлі концерт-холу"Юність" за адресою : м.Миколаїв , пр.Богоявленський,39-а,в т.ч. проектно-вишукувальні роботита експертиза</t>
  </si>
  <si>
    <t xml:space="preserve"> м.Миколаїв ,пр.Богоявленський,39-а</t>
  </si>
  <si>
    <t>ТОВ "Миколаїв-комундорпроект"</t>
  </si>
  <si>
    <t>розробка проектно-кошторисної документації</t>
  </si>
  <si>
    <t>Капітальний ремонт бібліотеки-філії №11 Центральної міської бібліотеки для дітей ім..Ш.Кобера і В.Хоменко за адресою: пр. Миру, 17-Г в м. Миколаєві</t>
  </si>
  <si>
    <t xml:space="preserve"> м. Миколаїв,пр.Миру, 17-Г </t>
  </si>
  <si>
    <t>ТОВ "Антарес-Буд", ФОП  Григоренко Д.С., КП "Дирекція з капітального будівництва та реконструкції МОР"</t>
  </si>
  <si>
    <t>Корегування проектно-кошторисної документації, проведення експертизи, капітальний ремонт споруди, благоустрій прилеглої території</t>
  </si>
  <si>
    <t>Капітальний ремонт споруди "Корабель" з басейном та благоустроем прилеглої території у БУ ММР КІК ДМ  "Казка" в м. Миколаєві", в т.ч. проектно-вишукувальні роботи та експертиза.</t>
  </si>
  <si>
    <t xml:space="preserve">м. Миколаїв, вул. Декабристів, 38а </t>
  </si>
  <si>
    <t>Капітальний ремонт споруди "Водойом"(каскадний басейн)  з благоустроем прилеглої території у БУ ММР КІК "ДМ "Казка" в м. Миколаєві, в т.ч. проектно-вишукувальні роботи та експертиза.</t>
  </si>
  <si>
    <t>оплата авторського нагляду</t>
  </si>
  <si>
    <t>Капітальний ремонт будівлі дитячої музичної школи №5 за адресою: м.Миколаїв, вул. Дачна, 50, в т.ч. виготовлення проектно-кошторисної документації та експертиза</t>
  </si>
  <si>
    <t>м.Миколаїв, вул. Дачна, 50</t>
  </si>
  <si>
    <t>Управління з питань культури та охорони культурної спадщини ММР</t>
  </si>
  <si>
    <t>КП ММР "Капбудівництво м.Миколаєва"- 12,001 тис.грн., ТОВ ІТЦ "Миколаївбуд" - 211,369 тис.грн., ФОП Борзов Сергій Євгенович - 406,619 тис.грн.</t>
  </si>
  <si>
    <t>Проведення безоплатного капітального ремонту, власних житлових будинків і квартир особам, що мають право на таку пільгу</t>
  </si>
  <si>
    <t>Капітальний ремонт житлових приміщень</t>
  </si>
  <si>
    <t>Департамент праці та соціального захисту населення Миколаївської міської ради</t>
  </si>
  <si>
    <t xml:space="preserve"> ТОВ "Антарес-Буд"</t>
  </si>
  <si>
    <t xml:space="preserve">Реконструкція 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</si>
  <si>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</si>
  <si>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вул. Корабелів, 14-в</t>
  </si>
  <si>
    <t>ТОВ "Миколаївпроект"</t>
  </si>
  <si>
    <t>Капітальний ремонт ліфту в хірургічному корпусі із заміною ліфта міської лікарні №5</t>
  </si>
  <si>
    <t>м. Миколаїв, просп. Богоявленський, 336</t>
  </si>
  <si>
    <t>ТОВ "Інмед Україна"</t>
  </si>
  <si>
    <t>Капітальний ремонт компютерного томографу для міської лікарні №4</t>
  </si>
  <si>
    <t>м. Миколаїв, вул. Ад,Макарова,1</t>
  </si>
  <si>
    <t>Капітальний ремонт з (заміна) 2-х вантажно-медичних та 2-х пасажирських  ліфтів з модернізацією ліфтових шахт міської лікарні швидкої медичної допомоги</t>
  </si>
  <si>
    <t>Капітальний ремонт з придбанням 2-х вантажно-медичних та 3-х пасажирських  ліфтів з модернізацією ліфтових шахт міської лікарні №3</t>
  </si>
  <si>
    <t>м.Миколаїв, вул.Космонавтів, 97</t>
  </si>
  <si>
    <t>КП "Миколаївліфт"; ФОП Новіков О.П.</t>
  </si>
  <si>
    <t>Капітальний ремонт вузлів та обладнання пасажирського ліфту міської дитячої лікарні №2</t>
  </si>
  <si>
    <t>м. Миколаїв, вул. Рюміна,5</t>
  </si>
  <si>
    <t>ТОВ "Сигнал-Союз"</t>
  </si>
  <si>
    <t xml:space="preserve">Кап.ремонт системи пожежної сигналізації та системи оповіщення, проведення протипожежних заходів в міській дитячій  лікарні №2 </t>
  </si>
  <si>
    <t>Управління охорони здоров'я Миколаївської міської ради</t>
  </si>
  <si>
    <t>Технагляд (утримання служби замовника)</t>
  </si>
  <si>
    <t>ТОВ БК "Контакт-Жилбуд"</t>
  </si>
  <si>
    <t>Виконані роботи</t>
  </si>
  <si>
    <t>ТОВ "Н.Проект-Тайм"</t>
  </si>
  <si>
    <t>Реконструкція покрівлі ЗОШ №40 Миколаївської міської ради</t>
  </si>
  <si>
    <t>54000м.Миколаїв,вул.Металургів, 97/1</t>
  </si>
  <si>
    <t>ПП БК "Глиноземпромбут"</t>
  </si>
  <si>
    <t>ТОВ "Гідроавтоматизація-Південь"</t>
  </si>
  <si>
    <t xml:space="preserve">Реконструкція спортивного майданчика (волейбольний, баскетбольний, тенісний) Миколаївської загальноосвітньої школи І-ІІІ ступенів №16 Миколаївської міської ради </t>
  </si>
  <si>
    <t>54000м.Миколаїв,вул.Христо Ботєва, 41</t>
  </si>
  <si>
    <t>Коригування  ПКД</t>
  </si>
  <si>
    <t>Реконтрукція спортивного майданчика ЗОШ №53 Миколаївської міської ради</t>
  </si>
  <si>
    <t>54000м.Миколаїв,вул.Потьомкінській, 154</t>
  </si>
  <si>
    <t>Реконструкція покрівлі ЗОШ №64 Миколаївської міської ради</t>
  </si>
  <si>
    <t>54000м.Миколаїв,вул.Архітектора Старова, 6-Г</t>
  </si>
  <si>
    <t>Колигування (утримання служби замовника)</t>
  </si>
  <si>
    <t>ТОВ "Миколаївміськбуд"</t>
  </si>
  <si>
    <t>УК у м. Миколаїв</t>
  </si>
  <si>
    <t>Сертифікат</t>
  </si>
  <si>
    <t>ТОВ "Енерго-Сервіс"</t>
  </si>
  <si>
    <t>Виготовлення сертифіката енергоефективності</t>
  </si>
  <si>
    <t>ФОП Новіков О.П.</t>
  </si>
  <si>
    <t>Складання технічного паспорту</t>
  </si>
  <si>
    <t>КП "ГПВ АПБ"</t>
  </si>
  <si>
    <t>Виколнавча зйомка інженерних мереж</t>
  </si>
  <si>
    <t>Реконструкція з прибудовою ЗОШ № 36 Миколаївської міської ради</t>
  </si>
  <si>
    <t>54000м.Миколаїв,вул.Чигрина,143</t>
  </si>
  <si>
    <t>ФОП Щербаченя О.В.</t>
  </si>
  <si>
    <t>технічний нагляд по  проекту "Капітальний ремонт сан. вузлів  ЗЗСО № 11</t>
  </si>
  <si>
    <t>ПП " Зодчий"</t>
  </si>
  <si>
    <t>авторський нагляд по проекту  "Капітальний ремонт  сан вузлів ЗЗСО № 11 "</t>
  </si>
  <si>
    <t>ПП "Олкріс"</t>
  </si>
  <si>
    <t>Капітальний ремонт санвузлів ЗЗСО №11</t>
  </si>
  <si>
    <t>ПП "Зодчий"</t>
  </si>
  <si>
    <t xml:space="preserve"> виготовлення проектної документації по об'єкту "Капітальний ремонт  сан вузлів  ЗЗСО №11"</t>
  </si>
  <si>
    <t>Миколаївська загальноосвітня школа І-ІІІ ступенів № 11
Миколаївської міської ради Миколаївської області</t>
  </si>
  <si>
    <t>54056м.Миколаїв,вул.Китобоїв,3</t>
  </si>
  <si>
    <t xml:space="preserve">технагляд на капітальний ремонт будівлі ПТУ по вул. Адміральській, 31 у м. Миколаєві </t>
  </si>
  <si>
    <t>КНВП "Тріботехніка"</t>
  </si>
  <si>
    <t xml:space="preserve">капітальний ремонт будівлі ПТУ по вул. Адміральській, 31 у м. Миколаєві </t>
  </si>
  <si>
    <t>Палац творчості учнів</t>
  </si>
  <si>
    <t xml:space="preserve">54001
м. Миколаїв
вул. Адміральська, 31
</t>
  </si>
  <si>
    <t>КП "Дирекція з капітального будівництва та реконструкці</t>
  </si>
  <si>
    <t xml:space="preserve">технагляд на капітальний ремонт санвузлів Миколаївської гімназії № 4 повул. Лазурній, 48 м. Миколаїв </t>
  </si>
  <si>
    <t>ПП"Зодчий"</t>
  </si>
  <si>
    <t>авторський нагляд на капітальний ремонт санвузлів Миколаївської гімназії № 4 по вул. Лазурній,48 у м. Миколаєві</t>
  </si>
  <si>
    <t>ТОВ "СтройМирИндастриз"</t>
  </si>
  <si>
    <t xml:space="preserve"> капітальний ремонт санвузлів Миколаївської гімназії № 4 повул. Лазурній, 48 м. Миколаїв   </t>
  </si>
  <si>
    <t xml:space="preserve">виконання проектної документації (ПД) по об'єкту "Капітальний ремонт санвузлів Миколаївської гімназії № 4 по вул. Лазурній,48 у м. Миколаєві" та проходження експертизи с послідуючим відшкодуванням витрат на її проходження  </t>
  </si>
  <si>
    <t xml:space="preserve">Гімназія № 4
Миколаївської міської ради Миколаївської області
</t>
  </si>
  <si>
    <t xml:space="preserve">54052
м. Миколаїв
пр. Корабелів,12-Г
</t>
  </si>
  <si>
    <t>технагляд на капітальний ремонт санвузлів ЗОШ№ 50 по пр.Миру,50 у м. Миколаєві</t>
  </si>
  <si>
    <t>ПП Олкріс</t>
  </si>
  <si>
    <t xml:space="preserve"> капітальний ремонт санвузлів ЗОШ№ 50 по пр.Миру,50 у м. Миколаєві</t>
  </si>
  <si>
    <t>авторський нагляд на капітальний ремонт санвузлів ЗОШ№ 50 по пр.Миру,50 у м. Миколаєві</t>
  </si>
  <si>
    <t xml:space="preserve">виконання проектної документації (ПД) по об'єкту "Капітальний ремонт санвузлів ЗОШ№ 50 по пр.Миру,50 у м. Миколаєві" та проходження експертизи с послідуючим відшкодуванням витрат на її проходження   </t>
  </si>
  <si>
    <t>Миколаївська загальноосвітня школа І-ІІІ ступенів № 50
Миколаївської міської ради Миколаївської області</t>
  </si>
  <si>
    <t xml:space="preserve">54056,
м. Миколаїв,
пр. Миру, 50
</t>
  </si>
  <si>
    <t>ТОВ "Компанія Нікон-Буд"</t>
  </si>
  <si>
    <t>капітальний ремонт санвузлів ЗОШ№ 40 по вул.Металургів,97/1 у м. Миколаєві</t>
  </si>
  <si>
    <t>технагляд на капітальний ремонт санвузлів ЗОШ№ 40 по вул.Металургів,97/1 у м. Миколаєві</t>
  </si>
  <si>
    <t>авторський нагляд на капітальний ремонт санвузлів ЗОШ№ 40 по вул.Металургів,97/1 у м. Миколаєві</t>
  </si>
  <si>
    <t>виконання проектної документації (ПД) по об'єкту "Капітальний ремонт санвузлів ЗОШ№ 40 по вул.Металургів,97/1 у м. Миколаєві" та проходження експертизи с послідуючим відшкодуванням витрат на її проходження</t>
  </si>
  <si>
    <t>Миколаївська загальноосвітня школа І-ІІІ ступенів № 40
Миколаївської міської ради Миколаївської області</t>
  </si>
  <si>
    <t xml:space="preserve">54050
м. Миколаїв
вул. Металургів, 97/1
</t>
  </si>
  <si>
    <t>капітальний ремонт санвузлів ЗОШ№34 по вул. Лягіна,28 у м. Миколаєві</t>
  </si>
  <si>
    <t>технагляд на капітальний ремонт санвузлів ЗОШ№34 по вул. Лягіна,28 у м. Миколаєві</t>
  </si>
  <si>
    <t>авторський нагляд на капітальний ремонт санвузлів ЗОШ№34 по вул. Лягіна,28 у м. Миколаєві</t>
  </si>
  <si>
    <t xml:space="preserve">виконання проектної документації (ПД) по об'єкту "Капітальний ремонт санвузлів ЗОШ№34 по вул. Лягіна,28 у м. Миколаєві" та проходження експертизи с послідуючим відшкодуванням витрат на її проходження </t>
  </si>
  <si>
    <t>Миколаївська загальноосвітня школа І-ІІІ ступенів № 34
Миколаївської міської ради Миколаївської області</t>
  </si>
  <si>
    <t xml:space="preserve">54017
м. Миколаїв
вул. Лягіна, буд. 28
</t>
  </si>
  <si>
    <t>ФОП Павлов А.А.</t>
  </si>
  <si>
    <t>оплата за  корегування ПКД по проекту капітальний ремонт спортивного майданчику ЗОШ № 61 по вул. Матросова, 2 у м. Миколаєві (корегування) та виконання функції Замовника експертизи ПКД</t>
  </si>
  <si>
    <t xml:space="preserve">авторський нагляд на  капітальний ремонт  спортивного майданчику ЗОШ № 61 по вул. Матросова, 2 у м. Миколаєві (коригування 2) </t>
  </si>
  <si>
    <t xml:space="preserve">технагляд на  капітальний ремонт  спортивного майданчику ЗОШ № 61 по вул. Матросова, 2 у м. Миколаєві (коригування 2) </t>
  </si>
  <si>
    <t>ТОВ "Будівельна компанія "Контакт-Жилбуд"</t>
  </si>
  <si>
    <t xml:space="preserve"> капітальний ремонт  спортивного майданчику ЗОШ № 61 по вул. Матросова, 2 у м. Миколаєві (коригування 2) </t>
  </si>
  <si>
    <t>Миколаївська загальноосвітня школа І-ІІІ ступенів № 61
Миколаївської міської ради Миколаївської області</t>
  </si>
  <si>
    <t xml:space="preserve">54036
м. Миколаїв
вул. Олександра Матросова 2,
</t>
  </si>
  <si>
    <t xml:space="preserve"> капітальний ремонт  спортивного майданчику ЗОШ № 3 по вул. Чкалова, 114 у м. Миколаєві</t>
  </si>
  <si>
    <t>авторський нагляд на капітальний ремонт  спортивного майданчику ЗОШ № 3 по вул. Чкалова, 114 у м. Миколаєві</t>
  </si>
  <si>
    <t>технагляд на капітальний ремонт  спортивного майданчику ЗОШ № 3 по вул. Чкалова, 114 у м. Миколаєві</t>
  </si>
  <si>
    <t>Миколаївська загальноосвітня школа І-ІІІ ступенів № 3
Миколаївської міської ради Миколаївської області</t>
  </si>
  <si>
    <t xml:space="preserve">54003
м.Миколаїв, Чкалова,114
</t>
  </si>
  <si>
    <t xml:space="preserve"> капітальний ремонт  ДНЗ № 17 по вул.Космонавтів, 144-а у м.Миколаєві (коригування)</t>
  </si>
  <si>
    <t>ФОП Бойко М.Д.</t>
  </si>
  <si>
    <t>авторський нагляд на капітальний ремонт  ДНЗ № 17 по вул.Космонавтів, 144-а у м. Миколаєві (коригування)</t>
  </si>
  <si>
    <t>технагляд на капітальний ремонт  ДНЗ № 17 по вул.Космонавтів, 144-а у м. Миколаєві (коригування</t>
  </si>
  <si>
    <t>Дошкільний навчальний заклад № 17  "Журавлик"</t>
  </si>
  <si>
    <t xml:space="preserve">54031
м. Миколаїв 
вул. Космонавтів, 144 Б
</t>
  </si>
  <si>
    <t>капітальний ремонт ДНЗ № 2 “Берізка” по вул. Чкалова, 118Б, м. Миколаїв</t>
  </si>
  <si>
    <t>виконання проектної документації (ПД) по об'єкту "Капітальний ремонт санвузлів ДНЗ № 2 "Берізка" по вул. Чкалова, 118Б у м. Миколаєві" та проходження експертизи с послідуючим відшкодуванням витрат на її проходження</t>
  </si>
  <si>
    <t>технагляд на капітальний ремонт  ДНЗ № 2 "Берізка" по вул. Чкалова, 118Б у м. Миколаєві</t>
  </si>
  <si>
    <t xml:space="preserve">технагляд на капітальний ремонт ДНЗ № 2 по вул. Чкалова, 118-б у м. Миколаєва (коригування) </t>
  </si>
  <si>
    <t xml:space="preserve"> авторський нагляд на капітальний ремонт  ДНЗ № 2 по вул.Чкалова, 118-б у м. Миколаєві (коригування)</t>
  </si>
  <si>
    <t xml:space="preserve"> капітальний ремонт  ДНЗ № 2 по вул.Чкалова, 118-б у м. Миколаєві (коригування)</t>
  </si>
  <si>
    <t xml:space="preserve">Дошкільний навчальний заклад №2  </t>
  </si>
  <si>
    <t xml:space="preserve">54003
м. Миколаїв 
вул. Чкалова, 118-
</t>
  </si>
  <si>
    <t xml:space="preserve">технічний нагляд по капітальному ремонту будівлі ЗОШ №  25 по вул. Защука, 2 а у м. Миколаєві </t>
  </si>
  <si>
    <t>ФОП Зубик А.В.</t>
  </si>
  <si>
    <t xml:space="preserve">авторський нагляд по капітальному ремонту будівлі ЗОШ №  25 по вул. Защука, 2 а у м. Миколаєві </t>
  </si>
  <si>
    <t>ТОВ Південьбуд Миколаїв ЛТД</t>
  </si>
  <si>
    <t xml:space="preserve">капітальний ремонт будівлі ЗОШ №25 по вул.Защука, 2а у м. Миколаєві  </t>
  </si>
  <si>
    <t>Миколаївська загальноосвітня школа І-ІІІ ступенів № 25
Миколаївської міської ради Миколаївської області</t>
  </si>
  <si>
    <t>54020
м. Миколаїв
вул.  Защука, 2А</t>
  </si>
  <si>
    <t>ФОП Парулава Є.З.</t>
  </si>
  <si>
    <t xml:space="preserve">ПД по капітальному ремонту огорожі ЗОШ № 24 по вул. Лісова, 1 у м. Миколаєві   </t>
  </si>
  <si>
    <t xml:space="preserve">технагляд по капітальному ремонту огорожі ЗОШ № 24 по вул. Лісова, 1 у м. Миколаєві  (коригування) </t>
  </si>
  <si>
    <t xml:space="preserve"> капітальний ремонт огорожі ЗОШ № 24 по вул. Лісова, 1 в м. Миколаєві  (коригування) </t>
  </si>
  <si>
    <t>Миколаївська загальноосвітня школа І-ІІІ ступенів № 24
Миколаївської міської ради Миколаївської області</t>
  </si>
  <si>
    <t>54048
м. Миколаїв
вул. Лісова, буд.1</t>
  </si>
  <si>
    <t xml:space="preserve"> реконструкція спортивного майданчику ЗЗСО № 51 по пров. Парусному, 3-Ау м. Миколаєві</t>
  </si>
  <si>
    <t>ПП "Промжилстрой"</t>
  </si>
  <si>
    <t>авторський нагляд по реконструкції спортивного майданчику ЗЗСО № 51 по пров. Парусному, 3-А  у м. Миколаєві</t>
  </si>
  <si>
    <t xml:space="preserve">технічний нагляд по реконструкції спортивного майданчику ЗЗСО № 51 по пров. Парусному, 3-Ау м. Миколаєві </t>
  </si>
  <si>
    <t xml:space="preserve">ПД реконструкція спортивного майданчику ЗЗСО № 51 по пров.Парусному, 3-А у м. Миколаєві </t>
  </si>
  <si>
    <t>Миколаївська загальноосвітня школа І-ІІІ ступенів № 51
Миколаївської міської ради Миколаївської області</t>
  </si>
  <si>
    <t>54025
м. Миколаїв
провулок Парусний, 3-А</t>
  </si>
  <si>
    <t xml:space="preserve"> Філія ДП "Укрдержбудексперт"</t>
  </si>
  <si>
    <t>виконання експертизи кошторисної частини проектної документації за робочим проектом капітальний ремонт спортивного майданчику  ЗЗСО №19</t>
  </si>
  <si>
    <t>ФОП "Новіков"</t>
  </si>
  <si>
    <t xml:space="preserve">авторський нагляд по проекту  капітальний ремонт  спортивного майданчику ЗЗСО № 19 </t>
  </si>
  <si>
    <t>технічний нагляд по  проекту капітальний ремонт спортивного майданчику ЗЗСО № 19</t>
  </si>
  <si>
    <t>ФОП "Новіков"О.П</t>
  </si>
  <si>
    <t>виготовлення проектно-кошторисної документації на спортивного майданчику ЗЗСО №19</t>
  </si>
  <si>
    <t>ТОВ "Промбудград"</t>
  </si>
  <si>
    <t>капітальний ремонт спортивного майданчика</t>
  </si>
  <si>
    <t>Миколаївська загальноосвітня школа І-ІІІ ступенів № 19
Миколаївської міської ради Миколаївської області</t>
  </si>
  <si>
    <t>54042,м. Миколаїв, вул.Передова,11-а</t>
  </si>
  <si>
    <t>ТОВ "Промбудград</t>
  </si>
  <si>
    <t xml:space="preserve">реконструкція спортивного майданчику ЗЗСО № 42 по вул. Електронній,73 у м. Миколаєві </t>
  </si>
  <si>
    <t>Податок</t>
  </si>
  <si>
    <t xml:space="preserve">за сертифікат згідно ПКМУ від 13.04.11 № 461  (реконструкція спортивного майданчику  ЗЗСО № 42 по вул.Електронній, 73 у м. Миколаєві) </t>
  </si>
  <si>
    <t>технагляд на реконструкцію спортивного майданчику ЗЗСО № 42 по вул. Електронній,73 у м. Миколаєві</t>
  </si>
  <si>
    <t xml:space="preserve">авторський нагляд по реконструкції спортивного майданчику ЗЗСО № 42 по вул. Електронній,73 у м. Миколаєві </t>
  </si>
  <si>
    <t>Філія ДП "Укрдержбудекспертиза" у Миколаївській області</t>
  </si>
  <si>
    <t xml:space="preserve">експертиза ПДза всіма напрямами за робочим проектом  "Реконструкція спортивного майданчику ЗЗСО №42  по вул. Електронній,73 у м. Миколаєві  </t>
  </si>
  <si>
    <t xml:space="preserve">розробка ПКД по об'єкту: "Реконструкція спортивного майданчику ЗЗСО № 42 по вул. Електронній, 73 у м. Миколаєві "                                                                       </t>
  </si>
  <si>
    <t>Миколаївська загальноосвітня школа І-ІІІ ступенів № 42
Миколаївської міської ради Миколаївської області</t>
  </si>
  <si>
    <t>54031
м. Миколаїв
вул. Електронна, 73</t>
  </si>
  <si>
    <t>технічний нагляд за виконання робіт на капітальний ремонт будівлі ДНЗ № 72</t>
  </si>
  <si>
    <t>ТОВ "Перша Приватна Експертиза"</t>
  </si>
  <si>
    <t xml:space="preserve">експертиза ПД за всіма напрямками за робочим проектом "Капітальний ремонт будівлі ДНЗ № 72 по вул. Молдавська, 9 у м. Миколаєві" </t>
  </si>
  <si>
    <t>авторський нагляд по об'єкту  капітальний ремонт будівлі ДНЗ № 72  по вул Молдавська,9 у м. Миколаєві</t>
  </si>
  <si>
    <t xml:space="preserve">корегування проектно-кошторисної документації по проекту капітальний ремонт будівлі ДНЗ № 72 </t>
  </si>
  <si>
    <t>капітальний ремонт будівлі ДНЗ № 72</t>
  </si>
  <si>
    <t>Дошкільний навчальний заклад №72</t>
  </si>
  <si>
    <t>м. Миколаїв, вул. Молдавська, 9</t>
  </si>
  <si>
    <t xml:space="preserve">технагляд по об'єкту  "Капітального ремонту спортивного майданчику ЗЗСО № 32 по вул. Оберегова, 1 у м. Миколаєві"  (коригування)  </t>
  </si>
  <si>
    <t>експертиза ПДза всіма напрямами за робочим проектом по капітальному ремонту спортивного майданчику ЗЗСО № 32 по вул. Оберегова, 1 у м. Миколаєві</t>
  </si>
  <si>
    <t xml:space="preserve">за сертифікат згідно ПКМУ від 13.04.11 № 461                         (капітальний ремонт спортивного майданчику ЗЗСО № 32 по вул.Оберегова, 1) за сертифікат згідно ПКМУ від 13.04.11 № 461                                (капітальний ремонт приміщень ЗЗСО № 31 по вул.1-а Слобідська, 42) </t>
  </si>
  <si>
    <t xml:space="preserve">авторський нагляд на капітальний ремонт спортивного майданчику ЗЗСО № 32 по вул. Оберегова, 1 у м. Миколаєві  (коригування)              </t>
  </si>
  <si>
    <t>ПП "ТАМІРАТ"</t>
  </si>
  <si>
    <t xml:space="preserve"> виконання капітального ремонту спортивного майданчику ЗЗСО № 32 по вул. Оберегова, 1 у м. Миколаєві  (когирування) </t>
  </si>
  <si>
    <t>виготовлення проектно-кошторисної документації на капітальний ремонт спортивного майданчику ЗЗСО №32</t>
  </si>
  <si>
    <t>Миколаївська
загальноосвітня школа І-ІІІ ступенів № 32
Миколаївської міської ради Миколаївської області</t>
  </si>
  <si>
    <t>54025
м. Миколаїв
вул. Оберегова, 1</t>
  </si>
  <si>
    <t>експертиза ПД за всіма напрямами за робочим проектом по капітальному ремонту приміщень ЗЗСО № 31 по вул. 1-а Слобідська, 42 у м. Миколаєві</t>
  </si>
  <si>
    <t>авторський нагляд на капітальний ремонт приміщень ЗЗСО № 31 по вул. 1-а Слобідська, 42 у м. Миколаєві</t>
  </si>
  <si>
    <t xml:space="preserve"> капітальний ремонт приміщень ЗЗСО № 31 по вул. 1-а Слобідська, 42 у м. Миколаєві </t>
  </si>
  <si>
    <t xml:space="preserve">за сертифікат згідно ПКМУ від 13.04.11 № 461                                (капітальний ремонт приміщень ЗЗСО № 31 по вул.1-а Слобідська, 42) </t>
  </si>
  <si>
    <t xml:space="preserve">технагляд на капітальний ремонт приміщень ЗЗСО № 31 по вул. 1-а Слобідська, 42 у м. Миколаєві </t>
  </si>
  <si>
    <t>виготовлення проектно-кошторисної документації на капітальний ремонт приміщень ЗЗСО №31</t>
  </si>
  <si>
    <t>Миколаївська загальноосвітня школа І-ІІІ ступенів № 31
Миколаївської міської ради Миколаївської області</t>
  </si>
  <si>
    <t>54055                                                      м. Миколаїв                        вул.1-Слобідська, 42</t>
  </si>
  <si>
    <t xml:space="preserve"> капітальний ремонт двору ЗЗСО № 16 по вул. Христо Ботєва, 41 у м. Миколаєві</t>
  </si>
  <si>
    <t>за сертифікат згідно ПКМУ від 13.04.11 № 461  (капітальний ремонт двору ЗЗСО № 16 по вул.Христо Ботєва, 41)</t>
  </si>
  <si>
    <t xml:space="preserve">авторський нагляд на капітальний ремонт двору ЗЗСО № 16 по вул. Христо Ботєва, 41 у м. Миколаєві  </t>
  </si>
  <si>
    <t xml:space="preserve">технагляд по капітальному ремонту двору ЗЗСО № 16 по вул.Христо Ботєва, 41 у м. Миколаєві  </t>
  </si>
  <si>
    <t>виготовлення експертизи проектно-кошторисної документації на капітальний ремонт двору ЗЗСО №16</t>
  </si>
  <si>
    <t>виготовлення проектно-кошторисної документації на капітальний ремонт двору ЗЗСО №16</t>
  </si>
  <si>
    <t>Миколаївська загальноосвітня школа І-ІІІ ступенів № 16
Миколаївської міської ради Миколаївської області</t>
  </si>
  <si>
    <t>54056                                                  м. Миколаїв                        вул.Христо Ботєва, 41</t>
  </si>
  <si>
    <t xml:space="preserve">ПКД по проекту капітальний ремонт покрівлі ЗОШ № 39 по вул. Нікольська,6 у м. Миколаєві  ( коригування ПКД та перерахунок кошторисів)  </t>
  </si>
  <si>
    <t xml:space="preserve">технічний нагляд за виконання робіт на капітальний ремонт покрівлі ЗОШ № 39                   </t>
  </si>
  <si>
    <t>ТОВ "Автобіолюкс"</t>
  </si>
  <si>
    <t xml:space="preserve">капітальний ремонт покрівлі ЗОШ № 39                                               </t>
  </si>
  <si>
    <t>Миколаївська загальноосвітня школа І-ІІІ ступенів № 39
Миколаївської міської ради Миколаївської області</t>
  </si>
  <si>
    <t>54030
м. Миколаїв
вул. Нікольська, 6</t>
  </si>
  <si>
    <t>Управління освіти Миколаївської міської ради</t>
  </si>
  <si>
    <t>Виконавчий комітет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</si>
  <si>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</si>
  <si>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</si>
  <si>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</si>
  <si>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</si>
  <si>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 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</si>
  <si>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</si>
  <si>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</si>
  <si>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</si>
  <si>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2019 рік по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</si>
</sst>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#,##0.00_ ;\-#,##0.00\ "/>
    <numFmt numFmtId="167" formatCode="#,##0.0"/>
    <numFmt numFmtId="168" formatCode="#,##0.000\ _₴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9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vertical="top"/>
    </xf>
    <xf numFmtId="164" fontId="56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>
      <alignment vertical="top"/>
    </xf>
    <xf numFmtId="164" fontId="19" fillId="0" borderId="10" xfId="0" applyNumberFormat="1" applyFont="1" applyFill="1" applyBorder="1" applyAlignment="1">
      <alignment horizontal="right"/>
    </xf>
    <xf numFmtId="165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vertical="top"/>
    </xf>
    <xf numFmtId="0" fontId="20" fillId="33" borderId="10" xfId="0" applyFont="1" applyFill="1" applyBorder="1" applyAlignment="1">
      <alignment vertical="top"/>
    </xf>
    <xf numFmtId="164" fontId="20" fillId="33" borderId="10" xfId="0" applyNumberFormat="1" applyFont="1" applyFill="1" applyBorder="1" applyAlignment="1">
      <alignment horizontal="right" vertical="top"/>
    </xf>
    <xf numFmtId="164" fontId="57" fillId="33" borderId="10" xfId="0" applyNumberFormat="1" applyFont="1" applyFill="1" applyBorder="1" applyAlignment="1">
      <alignment horizontal="right" vertical="top" wrapText="1"/>
    </xf>
    <xf numFmtId="165" fontId="20" fillId="33" borderId="10" xfId="0" applyNumberFormat="1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/>
    </xf>
    <xf numFmtId="164" fontId="20" fillId="0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 horizontal="right" wrapText="1"/>
    </xf>
    <xf numFmtId="0" fontId="57" fillId="0" borderId="10" xfId="0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 wrapText="1"/>
    </xf>
    <xf numFmtId="0" fontId="57" fillId="0" borderId="10" xfId="0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/>
    </xf>
    <xf numFmtId="164" fontId="20" fillId="0" borderId="10" xfId="0" applyNumberFormat="1" applyFont="1" applyFill="1" applyBorder="1" applyAlignment="1">
      <alignment horizontal="right"/>
    </xf>
    <xf numFmtId="49" fontId="57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4" fontId="57" fillId="0" borderId="10" xfId="0" applyNumberFormat="1" applyFont="1" applyFill="1" applyBorder="1" applyAlignment="1">
      <alignment horizontal="right"/>
    </xf>
    <xf numFmtId="0" fontId="57" fillId="0" borderId="10" xfId="54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horizontal="left" vertical="top" wrapText="1"/>
    </xf>
    <xf numFmtId="165" fontId="20" fillId="0" borderId="10" xfId="0" applyNumberFormat="1" applyFont="1" applyFill="1" applyBorder="1" applyAlignment="1">
      <alignment vertical="top" wrapText="1"/>
    </xf>
    <xf numFmtId="164" fontId="57" fillId="0" borderId="10" xfId="0" applyNumberFormat="1" applyFont="1" applyFill="1" applyBorder="1" applyAlignment="1">
      <alignment horizontal="right" shrinkToFit="1"/>
    </xf>
    <xf numFmtId="164" fontId="57" fillId="0" borderId="10" xfId="0" applyNumberFormat="1" applyFont="1" applyFill="1" applyBorder="1" applyAlignment="1">
      <alignment horizontal="right" shrinkToFit="1"/>
    </xf>
    <xf numFmtId="0" fontId="22" fillId="0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right"/>
    </xf>
    <xf numFmtId="165" fontId="20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right" shrinkToFit="1"/>
    </xf>
    <xf numFmtId="0" fontId="57" fillId="0" borderId="10" xfId="0" applyNumberFormat="1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>
      <alignment vertical="top" wrapText="1"/>
    </xf>
    <xf numFmtId="166" fontId="22" fillId="0" borderId="10" xfId="0" applyNumberFormat="1" applyFont="1" applyFill="1" applyBorder="1" applyAlignment="1">
      <alignment vertical="top" wrapText="1"/>
    </xf>
    <xf numFmtId="164" fontId="20" fillId="0" borderId="11" xfId="0" applyNumberFormat="1" applyFont="1" applyFill="1" applyBorder="1" applyAlignment="1">
      <alignment horizontal="right"/>
    </xf>
    <xf numFmtId="164" fontId="20" fillId="0" borderId="12" xfId="0" applyNumberFormat="1" applyFont="1" applyFill="1" applyBorder="1" applyAlignment="1">
      <alignment horizontal="right"/>
    </xf>
    <xf numFmtId="164" fontId="20" fillId="0" borderId="13" xfId="0" applyNumberFormat="1" applyFont="1" applyFill="1" applyBorder="1" applyAlignment="1">
      <alignment horizontal="right"/>
    </xf>
    <xf numFmtId="166" fontId="22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/>
    </xf>
    <xf numFmtId="164" fontId="58" fillId="0" borderId="10" xfId="0" applyNumberFormat="1" applyFont="1" applyFill="1" applyBorder="1" applyAlignment="1">
      <alignment horizontal="right" vertical="top"/>
    </xf>
    <xf numFmtId="164" fontId="58" fillId="33" borderId="10" xfId="0" applyNumberFormat="1" applyFont="1" applyFill="1" applyBorder="1" applyAlignment="1">
      <alignment horizontal="right" vertical="top"/>
    </xf>
    <xf numFmtId="165" fontId="58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 vertical="top"/>
    </xf>
    <xf numFmtId="164" fontId="22" fillId="33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left" vertical="top" wrapText="1" shrinkToFit="1"/>
    </xf>
    <xf numFmtId="164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>
      <alignment horizontal="center" wrapText="1"/>
    </xf>
    <xf numFmtId="165" fontId="58" fillId="0" borderId="10" xfId="0" applyNumberFormat="1" applyFont="1" applyFill="1" applyBorder="1" applyAlignment="1">
      <alignment vertical="top"/>
    </xf>
    <xf numFmtId="164" fontId="23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165" fontId="57" fillId="0" borderId="10" xfId="0" applyNumberFormat="1" applyFont="1" applyFill="1" applyBorder="1" applyAlignment="1">
      <alignment vertical="top" wrapText="1"/>
    </xf>
    <xf numFmtId="165" fontId="57" fillId="0" borderId="1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/>
    </xf>
    <xf numFmtId="164" fontId="58" fillId="0" borderId="10" xfId="0" applyNumberFormat="1" applyFont="1" applyFill="1" applyBorder="1" applyAlignment="1">
      <alignment horizontal="right"/>
    </xf>
    <xf numFmtId="165" fontId="57" fillId="0" borderId="10" xfId="0" applyNumberFormat="1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right" vertical="center"/>
    </xf>
    <xf numFmtId="164" fontId="22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wrapText="1"/>
    </xf>
    <xf numFmtId="165" fontId="24" fillId="0" borderId="10" xfId="0" applyNumberFormat="1" applyFont="1" applyFill="1" applyBorder="1" applyAlignment="1">
      <alignment vertical="top"/>
    </xf>
    <xf numFmtId="164" fontId="24" fillId="0" borderId="10" xfId="0" applyNumberFormat="1" applyFont="1" applyFill="1" applyBorder="1" applyAlignment="1">
      <alignment horizontal="right"/>
    </xf>
    <xf numFmtId="165" fontId="24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horizontal="right" vertical="center" wrapText="1"/>
    </xf>
    <xf numFmtId="164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top" wrapText="1"/>
    </xf>
    <xf numFmtId="164" fontId="26" fillId="0" borderId="10" xfId="0" applyNumberFormat="1" applyFont="1" applyFill="1" applyBorder="1" applyAlignment="1">
      <alignment horizontal="right" vertical="center" wrapText="1"/>
    </xf>
    <xf numFmtId="2" fontId="61" fillId="0" borderId="10" xfId="0" applyNumberFormat="1" applyFont="1" applyFill="1" applyBorder="1" applyAlignment="1">
      <alignment vertical="top" wrapText="1"/>
    </xf>
    <xf numFmtId="164" fontId="61" fillId="0" borderId="10" xfId="0" applyNumberFormat="1" applyFont="1" applyFill="1" applyBorder="1" applyAlignment="1">
      <alignment horizontal="right" vertical="top"/>
    </xf>
    <xf numFmtId="2" fontId="61" fillId="0" borderId="10" xfId="0" applyNumberFormat="1" applyFont="1" applyFill="1" applyBorder="1" applyAlignment="1">
      <alignment horizontal="left" vertical="top" wrapText="1"/>
    </xf>
    <xf numFmtId="2" fontId="62" fillId="0" borderId="10" xfId="0" applyNumberFormat="1" applyFont="1" applyFill="1" applyBorder="1" applyAlignment="1">
      <alignment horizontal="left" vertical="top" wrapText="1"/>
    </xf>
    <xf numFmtId="2" fontId="57" fillId="0" borderId="10" xfId="0" applyNumberFormat="1" applyFont="1" applyFill="1" applyBorder="1" applyAlignment="1">
      <alignment vertical="top" wrapText="1"/>
    </xf>
    <xf numFmtId="164" fontId="63" fillId="0" borderId="10" xfId="0" applyNumberFormat="1" applyFont="1" applyFill="1" applyBorder="1" applyAlignment="1">
      <alignment horizontal="right" vertical="top"/>
    </xf>
    <xf numFmtId="164" fontId="56" fillId="0" borderId="10" xfId="0" applyNumberFormat="1" applyFont="1" applyFill="1" applyBorder="1" applyAlignment="1">
      <alignment horizontal="right" vertical="top"/>
    </xf>
    <xf numFmtId="2" fontId="57" fillId="0" borderId="10" xfId="0" applyNumberFormat="1" applyFont="1" applyFill="1" applyBorder="1" applyAlignment="1">
      <alignment horizontal="left" vertical="top" wrapText="1"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2" fontId="63" fillId="0" borderId="10" xfId="0" applyNumberFormat="1" applyFont="1" applyFill="1" applyBorder="1" applyAlignment="1">
      <alignment horizontal="left" vertical="top" wrapText="1"/>
    </xf>
    <xf numFmtId="2" fontId="57" fillId="0" borderId="10" xfId="0" applyNumberFormat="1" applyFont="1" applyBorder="1" applyAlignment="1">
      <alignment vertical="top" wrapText="1"/>
    </xf>
    <xf numFmtId="164" fontId="26" fillId="33" borderId="10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left" vertical="top" wrapText="1"/>
    </xf>
    <xf numFmtId="2" fontId="63" fillId="0" borderId="10" xfId="0" applyNumberFormat="1" applyFont="1" applyFill="1" applyBorder="1" applyAlignment="1">
      <alignment vertical="top" wrapText="1"/>
    </xf>
    <xf numFmtId="164" fontId="57" fillId="0" borderId="10" xfId="0" applyNumberFormat="1" applyFont="1" applyFill="1" applyBorder="1" applyAlignment="1">
      <alignment horizontal="right" vertical="top"/>
    </xf>
    <xf numFmtId="2" fontId="63" fillId="0" borderId="14" xfId="0" applyNumberFormat="1" applyFont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 wrapText="1"/>
    </xf>
    <xf numFmtId="164" fontId="26" fillId="0" borderId="10" xfId="0" applyNumberFormat="1" applyFont="1" applyFill="1" applyBorder="1" applyAlignment="1">
      <alignment horizontal="right" vertical="top"/>
    </xf>
    <xf numFmtId="2" fontId="22" fillId="0" borderId="10" xfId="53" applyNumberFormat="1" applyFont="1" applyFill="1" applyBorder="1" applyAlignment="1" applyProtection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 shrinkToFit="1"/>
      <protection/>
    </xf>
    <xf numFmtId="164" fontId="57" fillId="0" borderId="10" xfId="0" applyNumberFormat="1" applyFont="1" applyFill="1" applyBorder="1" applyAlignment="1">
      <alignment horizontal="right" vertical="top" wrapText="1"/>
    </xf>
    <xf numFmtId="2" fontId="22" fillId="0" borderId="10" xfId="0" applyNumberFormat="1" applyFont="1" applyFill="1" applyBorder="1" applyAlignment="1">
      <alignment horizontal="left" vertical="top" wrapText="1" shrinkToFit="1"/>
    </xf>
    <xf numFmtId="0" fontId="56" fillId="0" borderId="10" xfId="0" applyFont="1" applyFill="1" applyBorder="1" applyAlignment="1">
      <alignment vertical="top"/>
    </xf>
    <xf numFmtId="164" fontId="56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164" fontId="59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vertical="top" wrapText="1"/>
    </xf>
    <xf numFmtId="164" fontId="63" fillId="0" borderId="10" xfId="0" applyNumberFormat="1" applyFont="1" applyFill="1" applyBorder="1" applyAlignment="1">
      <alignment horizontal="right" wrapText="1"/>
    </xf>
    <xf numFmtId="167" fontId="20" fillId="0" borderId="10" xfId="48" applyNumberFormat="1" applyFont="1" applyFill="1" applyBorder="1" applyAlignment="1">
      <alignment horizontal="left" vertical="top" wrapText="1"/>
      <protection/>
    </xf>
    <xf numFmtId="0" fontId="61" fillId="0" borderId="10" xfId="0" applyFont="1" applyFill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vertical="top"/>
    </xf>
    <xf numFmtId="165" fontId="57" fillId="0" borderId="10" xfId="0" applyNumberFormat="1" applyFont="1" applyFill="1" applyBorder="1" applyAlignment="1">
      <alignment horizontal="left" vertical="top" wrapText="1" shrinkToFit="1"/>
    </xf>
    <xf numFmtId="0" fontId="22" fillId="0" borderId="10" xfId="55" applyFont="1" applyFill="1" applyBorder="1" applyAlignment="1">
      <alignment vertical="top" wrapText="1"/>
      <protection/>
    </xf>
    <xf numFmtId="49" fontId="22" fillId="0" borderId="10" xfId="0" applyNumberFormat="1" applyFont="1" applyFill="1" applyBorder="1" applyAlignment="1">
      <alignment vertical="top" wrapText="1"/>
    </xf>
    <xf numFmtId="164" fontId="57" fillId="0" borderId="10" xfId="0" applyNumberFormat="1" applyFont="1" applyFill="1" applyBorder="1" applyAlignment="1">
      <alignment horizontal="right" vertical="top"/>
    </xf>
    <xf numFmtId="164" fontId="22" fillId="0" borderId="10" xfId="55" applyNumberFormat="1" applyFont="1" applyFill="1" applyBorder="1" applyAlignment="1">
      <alignment horizontal="right" vertical="top" wrapText="1"/>
      <protection/>
    </xf>
    <xf numFmtId="49" fontId="22" fillId="0" borderId="10" xfId="55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/>
    </xf>
    <xf numFmtId="0" fontId="57" fillId="0" borderId="10" xfId="0" applyFont="1" applyFill="1" applyBorder="1" applyAlignment="1">
      <alignment vertical="top" wrapText="1"/>
    </xf>
    <xf numFmtId="164" fontId="63" fillId="0" borderId="10" xfId="0" applyNumberFormat="1" applyFont="1" applyFill="1" applyBorder="1" applyAlignment="1">
      <alignment horizontal="right" wrapText="1"/>
    </xf>
    <xf numFmtId="167" fontId="20" fillId="0" borderId="10" xfId="48" applyNumberFormat="1" applyFont="1" applyFill="1" applyBorder="1" applyAlignment="1">
      <alignment horizontal="left" vertical="top" wrapText="1"/>
      <protection/>
    </xf>
    <xf numFmtId="164" fontId="60" fillId="0" borderId="11" xfId="0" applyNumberFormat="1" applyFont="1" applyFill="1" applyBorder="1" applyAlignment="1">
      <alignment horizontal="right"/>
    </xf>
    <xf numFmtId="164" fontId="60" fillId="0" borderId="10" xfId="0" applyNumberFormat="1" applyFont="1" applyFill="1" applyBorder="1" applyAlignment="1">
      <alignment horizontal="right"/>
    </xf>
    <xf numFmtId="164" fontId="60" fillId="0" borderId="13" xfId="0" applyNumberFormat="1" applyFont="1" applyFill="1" applyBorder="1" applyAlignment="1">
      <alignment horizontal="right"/>
    </xf>
    <xf numFmtId="164" fontId="57" fillId="0" borderId="11" xfId="0" applyNumberFormat="1" applyFont="1" applyFill="1" applyBorder="1" applyAlignment="1">
      <alignment horizontal="right"/>
    </xf>
    <xf numFmtId="165" fontId="57" fillId="0" borderId="10" xfId="0" applyNumberFormat="1" applyFont="1" applyFill="1" applyBorder="1" applyAlignment="1">
      <alignment vertical="top" wrapText="1" shrinkToFit="1"/>
    </xf>
    <xf numFmtId="164" fontId="57" fillId="0" borderId="13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/>
    </xf>
    <xf numFmtId="164" fontId="23" fillId="0" borderId="10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top" wrapText="1"/>
    </xf>
    <xf numFmtId="164" fontId="63" fillId="0" borderId="10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top" wrapText="1"/>
    </xf>
    <xf numFmtId="164" fontId="63" fillId="0" borderId="11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vertical="top" wrapText="1"/>
    </xf>
    <xf numFmtId="164" fontId="63" fillId="0" borderId="12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left" vertical="top" wrapText="1"/>
    </xf>
    <xf numFmtId="164" fontId="63" fillId="0" borderId="13" xfId="0" applyNumberFormat="1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164" fontId="60" fillId="0" borderId="11" xfId="0" applyNumberFormat="1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horizont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vertical="top"/>
    </xf>
    <xf numFmtId="165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vertical="top" wrapText="1"/>
    </xf>
    <xf numFmtId="165" fontId="57" fillId="0" borderId="11" xfId="0" applyNumberFormat="1" applyFont="1" applyFill="1" applyBorder="1" applyAlignment="1">
      <alignment horizontal="left" vertical="top" wrapText="1" shrinkToFit="1"/>
    </xf>
    <xf numFmtId="165" fontId="57" fillId="0" borderId="13" xfId="0" applyNumberFormat="1" applyFont="1" applyFill="1" applyBorder="1" applyAlignment="1">
      <alignment horizontal="left" vertical="top" wrapText="1" shrinkToFit="1"/>
    </xf>
    <xf numFmtId="165" fontId="22" fillId="0" borderId="10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 horizontal="center" vertical="center"/>
    </xf>
    <xf numFmtId="164" fontId="23" fillId="0" borderId="10" xfId="0" applyNumberFormat="1" applyFont="1" applyFill="1" applyBorder="1" applyAlignment="1">
      <alignment horizontal="right" vertical="center"/>
    </xf>
    <xf numFmtId="164" fontId="22" fillId="0" borderId="11" xfId="0" applyNumberFormat="1" applyFont="1" applyFill="1" applyBorder="1" applyAlignment="1">
      <alignment horizontal="right" vertic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right" vertical="center" wrapText="1"/>
    </xf>
    <xf numFmtId="164" fontId="63" fillId="0" borderId="11" xfId="0" applyNumberFormat="1" applyFont="1" applyFill="1" applyBorder="1" applyAlignment="1">
      <alignment horizontal="right" vertical="center" wrapText="1"/>
    </xf>
    <xf numFmtId="164" fontId="63" fillId="0" borderId="12" xfId="0" applyNumberFormat="1" applyFont="1" applyFill="1" applyBorder="1" applyAlignment="1">
      <alignment horizontal="right" vertical="center" wrapText="1"/>
    </xf>
    <xf numFmtId="164" fontId="63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left" vertical="top" wrapText="1"/>
    </xf>
    <xf numFmtId="49" fontId="22" fillId="33" borderId="10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horizontal="center" vertical="center"/>
    </xf>
    <xf numFmtId="164" fontId="33" fillId="0" borderId="11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Fill="1" applyBorder="1" applyAlignment="1">
      <alignment horizontal="left" vertical="top" wrapText="1" shrinkToFit="1"/>
    </xf>
    <xf numFmtId="0" fontId="33" fillId="0" borderId="11" xfId="0" applyFont="1" applyFill="1" applyBorder="1" applyAlignment="1">
      <alignment horizontal="left" vertical="top" wrapText="1"/>
    </xf>
    <xf numFmtId="168" fontId="22" fillId="0" borderId="10" xfId="0" applyNumberFormat="1" applyFont="1" applyFill="1" applyBorder="1" applyAlignment="1">
      <alignment vertical="top" wrapText="1"/>
    </xf>
    <xf numFmtId="165" fontId="22" fillId="0" borderId="11" xfId="0" applyNumberFormat="1" applyFont="1" applyFill="1" applyBorder="1" applyAlignment="1">
      <alignment horizontal="left" vertical="top" wrapText="1"/>
    </xf>
    <xf numFmtId="165" fontId="22" fillId="0" borderId="12" xfId="0" applyNumberFormat="1" applyFont="1" applyFill="1" applyBorder="1" applyAlignment="1">
      <alignment horizontal="left" vertical="top" wrapText="1"/>
    </xf>
    <xf numFmtId="165" fontId="22" fillId="0" borderId="13" xfId="0" applyNumberFormat="1" applyFont="1" applyFill="1" applyBorder="1" applyAlignment="1">
      <alignment horizontal="left" vertical="top" wrapText="1"/>
    </xf>
    <xf numFmtId="164" fontId="22" fillId="0" borderId="11" xfId="0" applyNumberFormat="1" applyFont="1" applyFill="1" applyBorder="1" applyAlignment="1">
      <alignment horizontal="right" vertical="center" wrapText="1" shrinkToFit="1"/>
    </xf>
    <xf numFmtId="164" fontId="22" fillId="0" borderId="13" xfId="0" applyNumberFormat="1" applyFont="1" applyFill="1" applyBorder="1" applyAlignment="1">
      <alignment horizontal="right" vertical="center" wrapText="1" shrinkToFit="1"/>
    </xf>
    <xf numFmtId="0" fontId="34" fillId="0" borderId="0" xfId="0" applyFont="1" applyFill="1" applyAlignment="1">
      <alignment horizontal="center" vertical="center"/>
    </xf>
    <xf numFmtId="49" fontId="32" fillId="33" borderId="10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righ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 wrapText="1" shrinkToFit="1"/>
    </xf>
    <xf numFmtId="0" fontId="57" fillId="0" borderId="13" xfId="0" applyFont="1" applyFill="1" applyBorder="1" applyAlignment="1">
      <alignment horizontal="left" vertical="top" wrapText="1" shrinkToFit="1"/>
    </xf>
    <xf numFmtId="0" fontId="57" fillId="0" borderId="10" xfId="0" applyFont="1" applyFill="1" applyBorder="1" applyAlignment="1">
      <alignment horizontal="left" vertical="top" wrapText="1" shrinkToFit="1"/>
    </xf>
    <xf numFmtId="0" fontId="22" fillId="0" borderId="11" xfId="0" applyFont="1" applyFill="1" applyBorder="1" applyAlignment="1">
      <alignment horizontal="left" vertical="top" wrapText="1" shrinkToFit="1"/>
    </xf>
    <xf numFmtId="0" fontId="22" fillId="0" borderId="13" xfId="0" applyFont="1" applyFill="1" applyBorder="1" applyAlignment="1">
      <alignment horizontal="left" vertical="top" wrapText="1" shrinkToFit="1"/>
    </xf>
    <xf numFmtId="164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top" wrapText="1" shrinkToFit="1"/>
    </xf>
    <xf numFmtId="165" fontId="22" fillId="0" borderId="10" xfId="0" applyNumberFormat="1" applyFont="1" applyFill="1" applyBorder="1" applyAlignment="1">
      <alignment vertical="top" wrapText="1"/>
    </xf>
    <xf numFmtId="0" fontId="66" fillId="0" borderId="15" xfId="0" applyFont="1" applyFill="1" applyBorder="1" applyAlignment="1">
      <alignment vertical="top" wrapText="1"/>
    </xf>
    <xf numFmtId="164" fontId="66" fillId="0" borderId="16" xfId="0" applyNumberFormat="1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57" fillId="0" borderId="0" xfId="0" applyFont="1" applyFill="1" applyBorder="1" applyAlignment="1">
      <alignment/>
    </xf>
    <xf numFmtId="164" fontId="22" fillId="0" borderId="10" xfId="0" applyNumberFormat="1" applyFont="1" applyFill="1" applyBorder="1" applyAlignment="1">
      <alignment horizontal="right" wrapText="1"/>
    </xf>
    <xf numFmtId="2" fontId="57" fillId="0" borderId="10" xfId="0" applyNumberFormat="1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wrapText="1"/>
    </xf>
    <xf numFmtId="0" fontId="58" fillId="0" borderId="10" xfId="0" applyFont="1" applyFill="1" applyBorder="1" applyAlignment="1">
      <alignment vertical="top" wrapText="1"/>
    </xf>
    <xf numFmtId="164" fontId="58" fillId="0" borderId="10" xfId="0" applyNumberFormat="1" applyFont="1" applyFill="1" applyBorder="1" applyAlignment="1">
      <alignment horizontal="right" wrapText="1"/>
    </xf>
    <xf numFmtId="2" fontId="67" fillId="0" borderId="1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wrapText="1"/>
    </xf>
    <xf numFmtId="2" fontId="68" fillId="0" borderId="10" xfId="0" applyNumberFormat="1" applyFont="1" applyFill="1" applyBorder="1" applyAlignment="1">
      <alignment horizontal="left" vertical="top" wrapText="1"/>
    </xf>
    <xf numFmtId="2" fontId="58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164" fontId="24" fillId="0" borderId="1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164" fontId="20" fillId="0" borderId="10" xfId="0" applyNumberFormat="1" applyFont="1" applyFill="1" applyBorder="1" applyAlignment="1">
      <alignment horizontal="right" vertical="top"/>
    </xf>
    <xf numFmtId="164" fontId="20" fillId="0" borderId="10" xfId="0" applyNumberFormat="1" applyFont="1" applyFill="1" applyBorder="1" applyAlignment="1">
      <alignment horizontal="right" vertical="top" wrapText="1"/>
    </xf>
    <xf numFmtId="0" fontId="56" fillId="0" borderId="0" xfId="0" applyFont="1" applyBorder="1" applyAlignment="1">
      <alignment/>
    </xf>
    <xf numFmtId="165" fontId="59" fillId="0" borderId="10" xfId="0" applyNumberFormat="1" applyFont="1" applyFill="1" applyBorder="1" applyAlignment="1">
      <alignment vertical="top"/>
    </xf>
    <xf numFmtId="164" fontId="59" fillId="0" borderId="10" xfId="0" applyNumberFormat="1" applyFont="1" applyFill="1" applyBorder="1" applyAlignment="1">
      <alignment horizontal="right" vertical="top"/>
    </xf>
    <xf numFmtId="165" fontId="59" fillId="0" borderId="10" xfId="0" applyNumberFormat="1" applyFont="1" applyFill="1" applyBorder="1" applyAlignment="1">
      <alignment horizontal="left" vertical="top" wrapText="1"/>
    </xf>
    <xf numFmtId="165" fontId="56" fillId="0" borderId="10" xfId="0" applyNumberFormat="1" applyFont="1" applyFill="1" applyBorder="1" applyAlignment="1">
      <alignment vertical="top" wrapText="1"/>
    </xf>
    <xf numFmtId="165" fontId="56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10" xfId="0" applyNumberFormat="1" applyFont="1" applyFill="1" applyBorder="1" applyAlignment="1">
      <alignment horizontal="right" vertical="center"/>
    </xf>
    <xf numFmtId="164" fontId="60" fillId="0" borderId="10" xfId="0" applyNumberFormat="1" applyFont="1" applyFill="1" applyBorder="1" applyAlignment="1">
      <alignment horizontal="righ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165" fontId="38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center" wrapText="1"/>
    </xf>
    <xf numFmtId="165" fontId="38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165" fontId="22" fillId="0" borderId="18" xfId="0" applyNumberFormat="1" applyFont="1" applyFill="1" applyBorder="1" applyAlignment="1">
      <alignment vertical="top" wrapText="1"/>
    </xf>
    <xf numFmtId="164" fontId="22" fillId="0" borderId="19" xfId="0" applyNumberFormat="1" applyFont="1" applyFill="1" applyBorder="1" applyAlignment="1">
      <alignment horizontal="right" vertical="center" wrapText="1"/>
    </xf>
    <xf numFmtId="164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165" fontId="22" fillId="0" borderId="22" xfId="0" applyNumberFormat="1" applyFont="1" applyFill="1" applyBorder="1" applyAlignment="1">
      <alignment vertical="top" wrapText="1"/>
    </xf>
    <xf numFmtId="0" fontId="22" fillId="0" borderId="23" xfId="0" applyFont="1" applyFill="1" applyBorder="1" applyAlignment="1">
      <alignment horizontal="left" vertical="top" wrapText="1"/>
    </xf>
    <xf numFmtId="165" fontId="22" fillId="0" borderId="24" xfId="0" applyNumberFormat="1" applyFont="1" applyFill="1" applyBorder="1" applyAlignment="1">
      <alignment vertical="top" wrapText="1"/>
    </xf>
    <xf numFmtId="164" fontId="22" fillId="0" borderId="25" xfId="0" applyNumberFormat="1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165" fontId="22" fillId="0" borderId="19" xfId="0" applyNumberFormat="1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165" fontId="22" fillId="0" borderId="28" xfId="0" applyNumberFormat="1" applyFont="1" applyFill="1" applyBorder="1" applyAlignment="1">
      <alignment vertical="top" wrapText="1"/>
    </xf>
    <xf numFmtId="164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left" vertical="top" wrapText="1"/>
    </xf>
    <xf numFmtId="164" fontId="22" fillId="0" borderId="30" xfId="0" applyNumberFormat="1" applyFont="1" applyFill="1" applyBorder="1" applyAlignment="1">
      <alignment horizontal="right" wrapText="1"/>
    </xf>
    <xf numFmtId="165" fontId="22" fillId="0" borderId="30" xfId="0" applyNumberFormat="1" applyFont="1" applyFill="1" applyBorder="1" applyAlignment="1">
      <alignment horizontal="left" vertical="top" wrapText="1"/>
    </xf>
    <xf numFmtId="165" fontId="26" fillId="0" borderId="10" xfId="0" applyNumberFormat="1" applyFont="1" applyFill="1" applyBorder="1" applyAlignment="1">
      <alignment vertical="top" wrapText="1"/>
    </xf>
    <xf numFmtId="164" fontId="26" fillId="0" borderId="10" xfId="0" applyNumberFormat="1" applyFont="1" applyFill="1" applyBorder="1" applyAlignment="1">
      <alignment horizontal="right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1217310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302"/>
  <sheetViews>
    <sheetView tabSelected="1" view="pageBreakPreview" zoomScale="110" zoomScaleNormal="110"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26.28125" style="4" customWidth="1"/>
    <col min="2" max="2" width="42.8515625" style="4" customWidth="1"/>
    <col min="3" max="3" width="39.28125" style="4" customWidth="1"/>
    <col min="4" max="6" width="15.28125" style="3" customWidth="1"/>
    <col min="7" max="7" width="34.8515625" style="2" customWidth="1"/>
    <col min="8" max="16384" width="9.140625" style="1" customWidth="1"/>
  </cols>
  <sheetData>
    <row r="2" spans="1:7" ht="45" customHeight="1">
      <c r="A2" s="295" t="s">
        <v>2078</v>
      </c>
      <c r="B2" s="295"/>
      <c r="C2" s="295"/>
      <c r="D2" s="295"/>
      <c r="E2" s="295"/>
      <c r="F2" s="295"/>
      <c r="G2" s="295"/>
    </row>
    <row r="3" spans="1:7" s="291" customFormat="1" ht="15">
      <c r="A3" s="293" t="s">
        <v>2077</v>
      </c>
      <c r="B3" s="293" t="s">
        <v>2076</v>
      </c>
      <c r="C3" s="293" t="s">
        <v>2075</v>
      </c>
      <c r="D3" s="294" t="s">
        <v>2074</v>
      </c>
      <c r="E3" s="294"/>
      <c r="F3" s="294"/>
      <c r="G3" s="290" t="s">
        <v>2073</v>
      </c>
    </row>
    <row r="4" spans="1:7" s="291" customFormat="1" ht="71.25">
      <c r="A4" s="293"/>
      <c r="B4" s="293"/>
      <c r="C4" s="293"/>
      <c r="D4" s="292" t="s">
        <v>2072</v>
      </c>
      <c r="E4" s="292" t="s">
        <v>2071</v>
      </c>
      <c r="F4" s="292" t="s">
        <v>2070</v>
      </c>
      <c r="G4" s="290"/>
    </row>
    <row r="5" spans="1:7" ht="15">
      <c r="A5" s="88" t="s">
        <v>2069</v>
      </c>
      <c r="B5" s="88"/>
      <c r="C5" s="88"/>
      <c r="D5" s="88"/>
      <c r="E5" s="88"/>
      <c r="F5" s="88"/>
      <c r="G5" s="88"/>
    </row>
    <row r="6" spans="1:7" ht="15">
      <c r="A6" s="93"/>
      <c r="B6" s="97"/>
      <c r="C6" s="93"/>
      <c r="D6" s="96"/>
      <c r="E6" s="96"/>
      <c r="F6" s="95"/>
      <c r="G6" s="94"/>
    </row>
    <row r="7" spans="1:7" ht="15">
      <c r="A7" s="93"/>
      <c r="B7" s="92" t="s">
        <v>1</v>
      </c>
      <c r="C7" s="91" t="s">
        <v>0</v>
      </c>
      <c r="D7" s="90">
        <f>SUM(D6:D6)</f>
        <v>0</v>
      </c>
      <c r="E7" s="90">
        <f>SUM(E6:E6)</f>
        <v>0</v>
      </c>
      <c r="F7" s="90">
        <f>SUM(F6:F6)</f>
        <v>0</v>
      </c>
      <c r="G7" s="89" t="s">
        <v>0</v>
      </c>
    </row>
    <row r="8" spans="1:7" ht="15">
      <c r="A8" s="290" t="s">
        <v>2068</v>
      </c>
      <c r="B8" s="290"/>
      <c r="C8" s="290"/>
      <c r="D8" s="290"/>
      <c r="E8" s="290"/>
      <c r="F8" s="290"/>
      <c r="G8" s="290"/>
    </row>
    <row r="9" spans="1:7" s="258" customFormat="1" ht="15">
      <c r="A9" s="288" t="s">
        <v>2067</v>
      </c>
      <c r="B9" s="288" t="s">
        <v>2066</v>
      </c>
      <c r="C9" s="287" t="s">
        <v>2065</v>
      </c>
      <c r="D9" s="286">
        <v>2130.403</v>
      </c>
      <c r="E9" s="286">
        <v>2130.403</v>
      </c>
      <c r="F9" s="285">
        <f>306.51587+152.89363+445.2074+134.18945+207.73882-1+105.6814+487.78779</f>
        <v>1839.0143600000001</v>
      </c>
      <c r="G9" s="284" t="s">
        <v>2064</v>
      </c>
    </row>
    <row r="10" spans="1:7" s="258" customFormat="1" ht="30">
      <c r="A10" s="288"/>
      <c r="B10" s="288"/>
      <c r="C10" s="287" t="s">
        <v>2063</v>
      </c>
      <c r="D10" s="286"/>
      <c r="E10" s="286"/>
      <c r="F10" s="285">
        <f>7.33042+3.64573+2.94433+15.4256+2.40192+11.01187</f>
        <v>42.75987</v>
      </c>
      <c r="G10" s="284" t="s">
        <v>423</v>
      </c>
    </row>
    <row r="11" spans="1:7" s="258" customFormat="1" ht="60">
      <c r="A11" s="288"/>
      <c r="B11" s="288"/>
      <c r="C11" s="287" t="s">
        <v>2062</v>
      </c>
      <c r="D11" s="286"/>
      <c r="E11" s="286"/>
      <c r="F11" s="285">
        <v>128.7755</v>
      </c>
      <c r="G11" s="284" t="s">
        <v>562</v>
      </c>
    </row>
    <row r="12" spans="1:7" s="258" customFormat="1" ht="45">
      <c r="A12" s="288" t="s">
        <v>2061</v>
      </c>
      <c r="B12" s="288" t="s">
        <v>2060</v>
      </c>
      <c r="C12" s="97" t="s">
        <v>2059</v>
      </c>
      <c r="D12" s="286">
        <v>999</v>
      </c>
      <c r="E12" s="286">
        <v>999</v>
      </c>
      <c r="F12" s="98">
        <f>49.91177+61.56</f>
        <v>111.47176999999999</v>
      </c>
      <c r="G12" s="289" t="s">
        <v>525</v>
      </c>
    </row>
    <row r="13" spans="1:7" s="258" customFormat="1" ht="45">
      <c r="A13" s="288"/>
      <c r="B13" s="288"/>
      <c r="C13" s="97" t="s">
        <v>2058</v>
      </c>
      <c r="D13" s="286"/>
      <c r="E13" s="286"/>
      <c r="F13" s="98">
        <v>3.93938</v>
      </c>
      <c r="G13" s="284" t="s">
        <v>2024</v>
      </c>
    </row>
    <row r="14" spans="1:7" s="258" customFormat="1" ht="45">
      <c r="A14" s="288"/>
      <c r="B14" s="288"/>
      <c r="C14" s="97" t="s">
        <v>2057</v>
      </c>
      <c r="D14" s="286"/>
      <c r="E14" s="286"/>
      <c r="F14" s="98">
        <f>2.57288+12.11513</f>
        <v>14.68801</v>
      </c>
      <c r="G14" s="284" t="s">
        <v>423</v>
      </c>
    </row>
    <row r="15" spans="1:7" s="258" customFormat="1" ht="45">
      <c r="A15" s="288"/>
      <c r="B15" s="288"/>
      <c r="C15" s="97" t="s">
        <v>2056</v>
      </c>
      <c r="D15" s="286"/>
      <c r="E15" s="286"/>
      <c r="F15" s="98">
        <f>2.842</f>
        <v>2.842</v>
      </c>
      <c r="G15" s="289" t="s">
        <v>525</v>
      </c>
    </row>
    <row r="16" spans="1:7" s="258" customFormat="1" ht="45">
      <c r="A16" s="288"/>
      <c r="B16" s="288"/>
      <c r="C16" s="287" t="s">
        <v>2055</v>
      </c>
      <c r="D16" s="286"/>
      <c r="E16" s="286"/>
      <c r="F16" s="98">
        <v>9.232</v>
      </c>
      <c r="G16" s="289" t="s">
        <v>2020</v>
      </c>
    </row>
    <row r="17" spans="1:7" s="258" customFormat="1" ht="30">
      <c r="A17" s="288"/>
      <c r="B17" s="288"/>
      <c r="C17" s="97" t="s">
        <v>2054</v>
      </c>
      <c r="D17" s="286"/>
      <c r="E17" s="286"/>
      <c r="F17" s="98">
        <f>200+143.9227+465.357</f>
        <v>809.2797</v>
      </c>
      <c r="G17" s="284" t="s">
        <v>2014</v>
      </c>
    </row>
    <row r="18" spans="1:7" s="258" customFormat="1" ht="45">
      <c r="A18" s="288" t="s">
        <v>2053</v>
      </c>
      <c r="B18" s="288" t="s">
        <v>2052</v>
      </c>
      <c r="C18" s="97" t="s">
        <v>2051</v>
      </c>
      <c r="D18" s="286">
        <v>914</v>
      </c>
      <c r="E18" s="286">
        <v>914</v>
      </c>
      <c r="F18" s="98">
        <f>12.78947+54.87253</f>
        <v>67.66199999999999</v>
      </c>
      <c r="G18" s="289" t="s">
        <v>525</v>
      </c>
    </row>
    <row r="19" spans="1:7" s="258" customFormat="1" ht="45">
      <c r="A19" s="288"/>
      <c r="B19" s="288"/>
      <c r="C19" s="97" t="s">
        <v>2050</v>
      </c>
      <c r="D19" s="286"/>
      <c r="E19" s="286"/>
      <c r="F19" s="98">
        <f>3.64262+10.84187</f>
        <v>14.484490000000001</v>
      </c>
      <c r="G19" s="284" t="s">
        <v>423</v>
      </c>
    </row>
    <row r="20" spans="1:7" s="258" customFormat="1" ht="60">
      <c r="A20" s="288"/>
      <c r="B20" s="288"/>
      <c r="C20" s="287" t="s">
        <v>2049</v>
      </c>
      <c r="D20" s="286"/>
      <c r="E20" s="286"/>
      <c r="F20" s="98">
        <v>9.232</v>
      </c>
      <c r="G20" s="284" t="s">
        <v>2020</v>
      </c>
    </row>
    <row r="21" spans="1:7" s="258" customFormat="1" ht="45">
      <c r="A21" s="288"/>
      <c r="B21" s="288"/>
      <c r="C21" s="97" t="s">
        <v>2048</v>
      </c>
      <c r="D21" s="286"/>
      <c r="E21" s="286"/>
      <c r="F21" s="98">
        <f>328+201.02786-8+277.91498</f>
        <v>798.94284</v>
      </c>
      <c r="G21" s="284" t="s">
        <v>2014</v>
      </c>
    </row>
    <row r="22" spans="1:7" s="258" customFormat="1" ht="45">
      <c r="A22" s="288"/>
      <c r="B22" s="288"/>
      <c r="C22" s="97" t="s">
        <v>2047</v>
      </c>
      <c r="D22" s="286"/>
      <c r="E22" s="286"/>
      <c r="F22" s="98">
        <f>2.842</f>
        <v>2.842</v>
      </c>
      <c r="G22" s="289" t="s">
        <v>525</v>
      </c>
    </row>
    <row r="23" spans="1:7" s="258" customFormat="1" ht="60">
      <c r="A23" s="288"/>
      <c r="B23" s="288"/>
      <c r="C23" s="97" t="s">
        <v>2046</v>
      </c>
      <c r="D23" s="286"/>
      <c r="E23" s="286"/>
      <c r="F23" s="285">
        <f>4.08952</f>
        <v>4.08952</v>
      </c>
      <c r="G23" s="284" t="s">
        <v>2024</v>
      </c>
    </row>
    <row r="24" spans="1:7" s="258" customFormat="1" ht="45">
      <c r="A24" s="288" t="s">
        <v>2045</v>
      </c>
      <c r="B24" s="288" t="s">
        <v>2044</v>
      </c>
      <c r="C24" s="97" t="s">
        <v>2043</v>
      </c>
      <c r="D24" s="286">
        <v>1668.886</v>
      </c>
      <c r="E24" s="286">
        <v>1668.886</v>
      </c>
      <c r="F24" s="98">
        <f>15.67284+88.40804+3.157</f>
        <v>107.23788</v>
      </c>
      <c r="G24" s="289" t="s">
        <v>525</v>
      </c>
    </row>
    <row r="25" spans="1:7" s="258" customFormat="1" ht="60">
      <c r="A25" s="288"/>
      <c r="B25" s="288"/>
      <c r="C25" s="97" t="s">
        <v>2042</v>
      </c>
      <c r="D25" s="286"/>
      <c r="E25" s="286"/>
      <c r="F25" s="98">
        <f>400+675.30788+424.62338</f>
        <v>1499.9312599999998</v>
      </c>
      <c r="G25" s="289" t="s">
        <v>2041</v>
      </c>
    </row>
    <row r="26" spans="1:7" s="258" customFormat="1" ht="60">
      <c r="A26" s="288"/>
      <c r="B26" s="288"/>
      <c r="C26" s="97" t="s">
        <v>2040</v>
      </c>
      <c r="D26" s="286"/>
      <c r="E26" s="286"/>
      <c r="F26" s="98">
        <v>4.263</v>
      </c>
      <c r="G26" s="289" t="s">
        <v>525</v>
      </c>
    </row>
    <row r="27" spans="1:7" s="258" customFormat="1" ht="105">
      <c r="A27" s="288"/>
      <c r="B27" s="288"/>
      <c r="C27" s="287" t="s">
        <v>2039</v>
      </c>
      <c r="D27" s="286"/>
      <c r="E27" s="286"/>
      <c r="F27" s="98">
        <v>9.232</v>
      </c>
      <c r="G27" s="289" t="s">
        <v>2020</v>
      </c>
    </row>
    <row r="28" spans="1:7" s="258" customFormat="1" ht="60">
      <c r="A28" s="288"/>
      <c r="B28" s="288"/>
      <c r="C28" s="287" t="s">
        <v>2038</v>
      </c>
      <c r="D28" s="286"/>
      <c r="E28" s="286"/>
      <c r="F28" s="285">
        <f>8.55035+3.24</f>
        <v>11.79035</v>
      </c>
      <c r="G28" s="284" t="s">
        <v>2024</v>
      </c>
    </row>
    <row r="29" spans="1:7" s="258" customFormat="1" ht="60">
      <c r="A29" s="288"/>
      <c r="B29" s="288"/>
      <c r="C29" s="287" t="s">
        <v>2037</v>
      </c>
      <c r="D29" s="286"/>
      <c r="E29" s="286"/>
      <c r="F29" s="285">
        <v>27.73655</v>
      </c>
      <c r="G29" s="284" t="s">
        <v>423</v>
      </c>
    </row>
    <row r="30" spans="1:7" s="258" customFormat="1" ht="30">
      <c r="A30" s="288" t="s">
        <v>2036</v>
      </c>
      <c r="B30" s="288" t="s">
        <v>2035</v>
      </c>
      <c r="C30" s="287" t="s">
        <v>2034</v>
      </c>
      <c r="D30" s="286">
        <v>2958.453</v>
      </c>
      <c r="E30" s="286">
        <v>2958.453</v>
      </c>
      <c r="F30" s="98">
        <f>355.22076+89.02426+805.69248+466.92594+880.2003</f>
        <v>2597.06374</v>
      </c>
      <c r="G30" s="284" t="s">
        <v>1964</v>
      </c>
    </row>
    <row r="31" spans="1:7" s="258" customFormat="1" ht="45">
      <c r="A31" s="288"/>
      <c r="B31" s="288"/>
      <c r="C31" s="287" t="s">
        <v>2033</v>
      </c>
      <c r="D31" s="286"/>
      <c r="E31" s="286"/>
      <c r="F31" s="98">
        <f>80+158.122</f>
        <v>238.122</v>
      </c>
      <c r="G31" s="284" t="s">
        <v>1960</v>
      </c>
    </row>
    <row r="32" spans="1:7" s="258" customFormat="1" ht="45">
      <c r="A32" s="288"/>
      <c r="B32" s="288"/>
      <c r="C32" s="287" t="s">
        <v>2032</v>
      </c>
      <c r="D32" s="286"/>
      <c r="E32" s="286"/>
      <c r="F32" s="98">
        <f>30</f>
        <v>30</v>
      </c>
      <c r="G32" s="284" t="s">
        <v>1960</v>
      </c>
    </row>
    <row r="33" spans="1:7" s="258" customFormat="1" ht="60">
      <c r="A33" s="288"/>
      <c r="B33" s="288"/>
      <c r="C33" s="287" t="s">
        <v>2031</v>
      </c>
      <c r="D33" s="286"/>
      <c r="E33" s="286"/>
      <c r="F33" s="98">
        <f>18.395</f>
        <v>18.395</v>
      </c>
      <c r="G33" s="284" t="s">
        <v>2030</v>
      </c>
    </row>
    <row r="34" spans="1:7" s="258" customFormat="1" ht="30">
      <c r="A34" s="288"/>
      <c r="B34" s="288"/>
      <c r="C34" s="287" t="s">
        <v>2029</v>
      </c>
      <c r="D34" s="286"/>
      <c r="E34" s="286"/>
      <c r="F34" s="98">
        <f>7.38056+1.82315+8.21008+30.75443</f>
        <v>48.16822</v>
      </c>
      <c r="G34" s="284" t="s">
        <v>423</v>
      </c>
    </row>
    <row r="35" spans="1:7" s="258" customFormat="1" ht="45">
      <c r="A35" s="288" t="s">
        <v>2028</v>
      </c>
      <c r="B35" s="288" t="s">
        <v>2027</v>
      </c>
      <c r="C35" s="97" t="s">
        <v>2026</v>
      </c>
      <c r="D35" s="286">
        <v>990</v>
      </c>
      <c r="E35" s="286">
        <v>990</v>
      </c>
      <c r="F35" s="98">
        <f>63.08902+53.84679</f>
        <v>116.93581</v>
      </c>
      <c r="G35" s="289" t="s">
        <v>525</v>
      </c>
    </row>
    <row r="36" spans="1:7" s="258" customFormat="1" ht="60">
      <c r="A36" s="288"/>
      <c r="B36" s="288"/>
      <c r="C36" s="287" t="s">
        <v>2025</v>
      </c>
      <c r="D36" s="286"/>
      <c r="E36" s="286"/>
      <c r="F36" s="285">
        <v>4.52706</v>
      </c>
      <c r="G36" s="284" t="s">
        <v>2024</v>
      </c>
    </row>
    <row r="37" spans="1:7" s="258" customFormat="1" ht="45">
      <c r="A37" s="288"/>
      <c r="B37" s="288"/>
      <c r="C37" s="287" t="s">
        <v>2023</v>
      </c>
      <c r="D37" s="286"/>
      <c r="E37" s="286"/>
      <c r="F37" s="285">
        <f>1.421</f>
        <v>1.421</v>
      </c>
      <c r="G37" s="289" t="s">
        <v>525</v>
      </c>
    </row>
    <row r="38" spans="1:7" s="258" customFormat="1" ht="45">
      <c r="A38" s="288"/>
      <c r="B38" s="288"/>
      <c r="C38" s="287" t="s">
        <v>2022</v>
      </c>
      <c r="D38" s="286"/>
      <c r="E38" s="286"/>
      <c r="F38" s="285">
        <f>2.48383+10.43862</f>
        <v>12.922450000000001</v>
      </c>
      <c r="G38" s="284" t="s">
        <v>423</v>
      </c>
    </row>
    <row r="39" spans="1:7" s="258" customFormat="1" ht="60">
      <c r="A39" s="288"/>
      <c r="B39" s="288"/>
      <c r="C39" s="287" t="s">
        <v>2021</v>
      </c>
      <c r="D39" s="286"/>
      <c r="E39" s="286"/>
      <c r="F39" s="285">
        <v>9.6692</v>
      </c>
      <c r="G39" s="284" t="s">
        <v>2020</v>
      </c>
    </row>
    <row r="40" spans="1:7" s="258" customFormat="1" ht="45">
      <c r="A40" s="288"/>
      <c r="B40" s="288"/>
      <c r="C40" s="287" t="s">
        <v>2019</v>
      </c>
      <c r="D40" s="286"/>
      <c r="E40" s="286"/>
      <c r="F40" s="285">
        <f>200+152.09287+375.55641</f>
        <v>727.6492800000001</v>
      </c>
      <c r="G40" s="284" t="s">
        <v>2018</v>
      </c>
    </row>
    <row r="41" spans="1:7" s="258" customFormat="1" ht="30">
      <c r="A41" s="288" t="s">
        <v>2017</v>
      </c>
      <c r="B41" s="288" t="s">
        <v>2016</v>
      </c>
      <c r="C41" s="287" t="s">
        <v>2015</v>
      </c>
      <c r="D41" s="286">
        <v>1000</v>
      </c>
      <c r="E41" s="286">
        <v>1000</v>
      </c>
      <c r="F41" s="285">
        <v>863.972</v>
      </c>
      <c r="G41" s="289" t="s">
        <v>2014</v>
      </c>
    </row>
    <row r="42" spans="1:7" s="258" customFormat="1" ht="45">
      <c r="A42" s="288"/>
      <c r="B42" s="288"/>
      <c r="C42" s="97" t="s">
        <v>2013</v>
      </c>
      <c r="D42" s="286"/>
      <c r="E42" s="286"/>
      <c r="F42" s="285">
        <v>83.843</v>
      </c>
      <c r="G42" s="284" t="s">
        <v>2012</v>
      </c>
    </row>
    <row r="43" spans="1:7" s="258" customFormat="1" ht="45">
      <c r="A43" s="288"/>
      <c r="B43" s="288"/>
      <c r="C43" s="287" t="s">
        <v>2011</v>
      </c>
      <c r="D43" s="286"/>
      <c r="E43" s="286"/>
      <c r="F43" s="285">
        <v>18.133</v>
      </c>
      <c r="G43" s="284" t="s">
        <v>423</v>
      </c>
    </row>
    <row r="44" spans="1:7" s="258" customFormat="1" ht="45">
      <c r="A44" s="288"/>
      <c r="B44" s="288"/>
      <c r="C44" s="287" t="s">
        <v>2010</v>
      </c>
      <c r="D44" s="286"/>
      <c r="E44" s="286"/>
      <c r="F44" s="285">
        <v>9.45</v>
      </c>
      <c r="G44" s="284" t="s">
        <v>2009</v>
      </c>
    </row>
    <row r="45" spans="1:7" s="258" customFormat="1" ht="60">
      <c r="A45" s="288"/>
      <c r="B45" s="288"/>
      <c r="C45" s="287" t="s">
        <v>2008</v>
      </c>
      <c r="D45" s="286"/>
      <c r="E45" s="286"/>
      <c r="F45" s="285">
        <v>3.24</v>
      </c>
      <c r="G45" s="284" t="s">
        <v>2007</v>
      </c>
    </row>
    <row r="46" spans="1:7" s="258" customFormat="1" ht="45">
      <c r="A46" s="288" t="s">
        <v>2006</v>
      </c>
      <c r="B46" s="288" t="s">
        <v>2005</v>
      </c>
      <c r="C46" s="287" t="s">
        <v>2004</v>
      </c>
      <c r="D46" s="286">
        <v>2459.882</v>
      </c>
      <c r="E46" s="286">
        <v>2459.882</v>
      </c>
      <c r="F46" s="285">
        <v>250.75199</v>
      </c>
      <c r="G46" s="284" t="s">
        <v>2001</v>
      </c>
    </row>
    <row r="47" spans="1:7" s="258" customFormat="1" ht="45">
      <c r="A47" s="288"/>
      <c r="B47" s="288"/>
      <c r="C47" s="287" t="s">
        <v>2003</v>
      </c>
      <c r="D47" s="286"/>
      <c r="E47" s="286"/>
      <c r="F47" s="285">
        <f>10.03053+16.3009+11.32015</f>
        <v>37.651579999999996</v>
      </c>
      <c r="G47" s="284" t="s">
        <v>452</v>
      </c>
    </row>
    <row r="48" spans="1:7" s="258" customFormat="1" ht="45">
      <c r="A48" s="288"/>
      <c r="B48" s="288"/>
      <c r="C48" s="287" t="s">
        <v>2002</v>
      </c>
      <c r="D48" s="286"/>
      <c r="E48" s="286"/>
      <c r="F48" s="285">
        <f>8.1</f>
        <v>8.1</v>
      </c>
      <c r="G48" s="284" t="s">
        <v>2001</v>
      </c>
    </row>
    <row r="49" spans="1:7" s="258" customFormat="1" ht="45">
      <c r="A49" s="288"/>
      <c r="B49" s="288"/>
      <c r="C49" s="287" t="s">
        <v>2000</v>
      </c>
      <c r="D49" s="286"/>
      <c r="E49" s="286"/>
      <c r="F49" s="285">
        <f>600+391.68797+1158.10907</f>
        <v>2149.79704</v>
      </c>
      <c r="G49" s="284" t="s">
        <v>1947</v>
      </c>
    </row>
    <row r="50" spans="1:7" s="258" customFormat="1" ht="45">
      <c r="A50" s="288" t="s">
        <v>1999</v>
      </c>
      <c r="B50" s="288" t="s">
        <v>1998</v>
      </c>
      <c r="C50" s="287" t="s">
        <v>1997</v>
      </c>
      <c r="D50" s="286">
        <v>900</v>
      </c>
      <c r="E50" s="286">
        <v>900</v>
      </c>
      <c r="F50" s="285">
        <f>400+34.92647+213.49254+210.64989</f>
        <v>859.0689</v>
      </c>
      <c r="G50" s="284" t="s">
        <v>1815</v>
      </c>
    </row>
    <row r="51" spans="1:7" s="258" customFormat="1" ht="45">
      <c r="A51" s="288"/>
      <c r="B51" s="288"/>
      <c r="C51" s="287" t="s">
        <v>1996</v>
      </c>
      <c r="D51" s="286"/>
      <c r="E51" s="286"/>
      <c r="F51" s="285">
        <f>0.61985+7.17353+7.79211</f>
        <v>15.58549</v>
      </c>
      <c r="G51" s="284" t="s">
        <v>423</v>
      </c>
    </row>
    <row r="52" spans="1:7" s="258" customFormat="1" ht="45">
      <c r="A52" s="288"/>
      <c r="B52" s="288"/>
      <c r="C52" s="287" t="s">
        <v>1995</v>
      </c>
      <c r="D52" s="286"/>
      <c r="E52" s="286"/>
      <c r="F52" s="285">
        <v>25.346</v>
      </c>
      <c r="G52" s="284" t="s">
        <v>1994</v>
      </c>
    </row>
    <row r="53" spans="1:7" s="258" customFormat="1" ht="30">
      <c r="A53" s="288" t="s">
        <v>1993</v>
      </c>
      <c r="B53" s="288" t="s">
        <v>1992</v>
      </c>
      <c r="C53" s="287" t="s">
        <v>1991</v>
      </c>
      <c r="D53" s="286">
        <v>2490</v>
      </c>
      <c r="E53" s="286">
        <v>2490</v>
      </c>
      <c r="F53" s="285">
        <f>364.5182+902.7156+960.64247+211.90655</f>
        <v>2439.78282</v>
      </c>
      <c r="G53" s="284" t="s">
        <v>1990</v>
      </c>
    </row>
    <row r="54" spans="1:7" s="258" customFormat="1" ht="45">
      <c r="A54" s="288"/>
      <c r="B54" s="288"/>
      <c r="C54" s="287" t="s">
        <v>1989</v>
      </c>
      <c r="D54" s="286"/>
      <c r="E54" s="286"/>
      <c r="F54" s="285">
        <v>7.641</v>
      </c>
      <c r="G54" s="284" t="s">
        <v>1988</v>
      </c>
    </row>
    <row r="55" spans="1:7" s="258" customFormat="1" ht="45">
      <c r="A55" s="288"/>
      <c r="B55" s="288"/>
      <c r="C55" s="287" t="s">
        <v>1987</v>
      </c>
      <c r="D55" s="286"/>
      <c r="E55" s="286"/>
      <c r="F55" s="285">
        <f>6.20732+15.89867+16.80877+3.52802</f>
        <v>42.44278</v>
      </c>
      <c r="G55" s="284" t="s">
        <v>452</v>
      </c>
    </row>
    <row r="56" spans="1:7" s="258" customFormat="1" ht="45">
      <c r="A56" s="288" t="s">
        <v>1986</v>
      </c>
      <c r="B56" s="288" t="s">
        <v>1985</v>
      </c>
      <c r="C56" s="287" t="s">
        <v>1984</v>
      </c>
      <c r="D56" s="286">
        <f>2395.904</f>
        <v>2395.904</v>
      </c>
      <c r="E56" s="286">
        <f>2395.904</f>
        <v>2395.904</v>
      </c>
      <c r="F56" s="285">
        <f>703.8276+450.43243+1090.48676+90.34667</f>
        <v>2335.09346</v>
      </c>
      <c r="G56" s="289" t="s">
        <v>1964</v>
      </c>
    </row>
    <row r="57" spans="1:7" s="258" customFormat="1" ht="45">
      <c r="A57" s="288"/>
      <c r="B57" s="288"/>
      <c r="C57" s="287" t="s">
        <v>1983</v>
      </c>
      <c r="D57" s="286"/>
      <c r="E57" s="286"/>
      <c r="F57" s="285">
        <v>7.869</v>
      </c>
      <c r="G57" s="284" t="s">
        <v>1974</v>
      </c>
    </row>
    <row r="58" spans="1:7" s="258" customFormat="1" ht="45">
      <c r="A58" s="288"/>
      <c r="B58" s="288"/>
      <c r="C58" s="287" t="s">
        <v>1982</v>
      </c>
      <c r="D58" s="286"/>
      <c r="E58" s="286"/>
      <c r="F58" s="285">
        <f>16.14281+25.01857+1.64147</f>
        <v>42.80285</v>
      </c>
      <c r="G58" s="284" t="s">
        <v>423</v>
      </c>
    </row>
    <row r="59" spans="1:7" s="258" customFormat="1" ht="45">
      <c r="A59" s="288"/>
      <c r="B59" s="288"/>
      <c r="C59" s="287" t="s">
        <v>1981</v>
      </c>
      <c r="D59" s="286">
        <v>231.373</v>
      </c>
      <c r="E59" s="286">
        <v>231.373</v>
      </c>
      <c r="F59" s="285">
        <v>2.79946</v>
      </c>
      <c r="G59" s="284" t="s">
        <v>423</v>
      </c>
    </row>
    <row r="60" spans="1:7" s="258" customFormat="1" ht="105">
      <c r="A60" s="288"/>
      <c r="B60" s="288"/>
      <c r="C60" s="287" t="s">
        <v>1980</v>
      </c>
      <c r="D60" s="286"/>
      <c r="E60" s="286"/>
      <c r="F60" s="285">
        <f>20.79+2.7</f>
        <v>23.49</v>
      </c>
      <c r="G60" s="289" t="s">
        <v>1933</v>
      </c>
    </row>
    <row r="61" spans="1:7" s="258" customFormat="1" ht="30">
      <c r="A61" s="97"/>
      <c r="B61" s="97"/>
      <c r="C61" s="287" t="s">
        <v>1979</v>
      </c>
      <c r="D61" s="98"/>
      <c r="E61" s="98"/>
      <c r="F61" s="285">
        <f>42+1.26+112.73998</f>
        <v>155.99998</v>
      </c>
      <c r="G61" s="289" t="s">
        <v>1947</v>
      </c>
    </row>
    <row r="62" spans="1:7" s="258" customFormat="1" ht="45">
      <c r="A62" s="288" t="s">
        <v>1978</v>
      </c>
      <c r="B62" s="288" t="s">
        <v>1977</v>
      </c>
      <c r="C62" s="287" t="s">
        <v>1976</v>
      </c>
      <c r="D62" s="286">
        <v>2596.445</v>
      </c>
      <c r="E62" s="286">
        <v>2596.445</v>
      </c>
      <c r="F62" s="285">
        <f>17.5268+27.2464+1.6007</f>
        <v>46.373900000000006</v>
      </c>
      <c r="G62" s="284" t="s">
        <v>423</v>
      </c>
    </row>
    <row r="63" spans="1:7" s="258" customFormat="1" ht="45">
      <c r="A63" s="288"/>
      <c r="B63" s="288"/>
      <c r="C63" s="287" t="s">
        <v>1975</v>
      </c>
      <c r="D63" s="286"/>
      <c r="E63" s="286"/>
      <c r="F63" s="285">
        <v>8.461</v>
      </c>
      <c r="G63" s="284" t="s">
        <v>1974</v>
      </c>
    </row>
    <row r="64" spans="1:7" s="258" customFormat="1" ht="45">
      <c r="A64" s="288"/>
      <c r="B64" s="288"/>
      <c r="C64" s="287" t="s">
        <v>1973</v>
      </c>
      <c r="D64" s="286"/>
      <c r="E64" s="286"/>
      <c r="F64" s="285">
        <f>438.16728+531.5438+1467.51358+93.5823</f>
        <v>2530.80696</v>
      </c>
      <c r="G64" s="289" t="s">
        <v>1964</v>
      </c>
    </row>
    <row r="65" spans="1:7" s="258" customFormat="1" ht="45">
      <c r="A65" s="288" t="s">
        <v>1972</v>
      </c>
      <c r="B65" s="288" t="s">
        <v>1971</v>
      </c>
      <c r="C65" s="287" t="s">
        <v>1970</v>
      </c>
      <c r="D65" s="286">
        <v>3925.901</v>
      </c>
      <c r="E65" s="286">
        <v>3925.901</v>
      </c>
      <c r="F65" s="285">
        <f>45.23994+25.35119</f>
        <v>70.59112999999999</v>
      </c>
      <c r="G65" s="284" t="s">
        <v>423</v>
      </c>
    </row>
    <row r="66" spans="1:7" s="258" customFormat="1" ht="45">
      <c r="A66" s="288"/>
      <c r="B66" s="288"/>
      <c r="C66" s="287" t="s">
        <v>1969</v>
      </c>
      <c r="D66" s="286"/>
      <c r="E66" s="286"/>
      <c r="F66" s="285">
        <v>10.4652</v>
      </c>
      <c r="G66" s="284" t="s">
        <v>562</v>
      </c>
    </row>
    <row r="67" spans="1:7" s="258" customFormat="1" ht="45">
      <c r="A67" s="288"/>
      <c r="B67" s="288"/>
      <c r="C67" s="287" t="s">
        <v>1968</v>
      </c>
      <c r="D67" s="286"/>
      <c r="E67" s="286"/>
      <c r="F67" s="285">
        <f>1225+1225.00141+1384.09794</f>
        <v>3834.09935</v>
      </c>
      <c r="G67" s="289" t="s">
        <v>1964</v>
      </c>
    </row>
    <row r="68" spans="1:7" s="258" customFormat="1" ht="60">
      <c r="A68" s="288" t="s">
        <v>1967</v>
      </c>
      <c r="B68" s="288" t="s">
        <v>1966</v>
      </c>
      <c r="C68" s="287" t="s">
        <v>1965</v>
      </c>
      <c r="D68" s="286">
        <v>3422</v>
      </c>
      <c r="E68" s="286">
        <v>3422</v>
      </c>
      <c r="F68" s="285">
        <f>1475+1475.00155+299.16782</f>
        <v>3249.16937</v>
      </c>
      <c r="G68" s="289" t="s">
        <v>1964</v>
      </c>
    </row>
    <row r="69" spans="1:7" s="258" customFormat="1" ht="60">
      <c r="A69" s="288"/>
      <c r="B69" s="288"/>
      <c r="C69" s="287" t="s">
        <v>1963</v>
      </c>
      <c r="D69" s="286"/>
      <c r="E69" s="286"/>
      <c r="F69" s="285">
        <f>54.70937+5.54864</f>
        <v>60.25801</v>
      </c>
      <c r="G69" s="284" t="s">
        <v>423</v>
      </c>
    </row>
    <row r="70" spans="1:7" s="258" customFormat="1" ht="60">
      <c r="A70" s="288"/>
      <c r="B70" s="288"/>
      <c r="C70" s="287" t="s">
        <v>1962</v>
      </c>
      <c r="D70" s="286"/>
      <c r="E70" s="286"/>
      <c r="F70" s="285">
        <v>3.645</v>
      </c>
      <c r="G70" s="284" t="s">
        <v>1960</v>
      </c>
    </row>
    <row r="71" spans="1:7" s="258" customFormat="1" ht="90">
      <c r="A71" s="288"/>
      <c r="B71" s="288"/>
      <c r="C71" s="287" t="s">
        <v>1961</v>
      </c>
      <c r="D71" s="286"/>
      <c r="E71" s="286"/>
      <c r="F71" s="285">
        <v>108.1056</v>
      </c>
      <c r="G71" s="284" t="s">
        <v>1960</v>
      </c>
    </row>
    <row r="72" spans="1:7" s="258" customFormat="1" ht="90">
      <c r="A72" s="288" t="s">
        <v>1959</v>
      </c>
      <c r="B72" s="288" t="s">
        <v>1958</v>
      </c>
      <c r="C72" s="287" t="s">
        <v>1957</v>
      </c>
      <c r="D72" s="286">
        <v>290.702</v>
      </c>
      <c r="E72" s="286">
        <v>290.702</v>
      </c>
      <c r="F72" s="285">
        <f>16.443+7.047</f>
        <v>23.490000000000002</v>
      </c>
      <c r="G72" s="289" t="s">
        <v>1933</v>
      </c>
    </row>
    <row r="73" spans="1:7" s="258" customFormat="1" ht="45">
      <c r="A73" s="288"/>
      <c r="B73" s="288"/>
      <c r="C73" s="287" t="s">
        <v>1956</v>
      </c>
      <c r="D73" s="286"/>
      <c r="E73" s="286"/>
      <c r="F73" s="285">
        <v>2.7</v>
      </c>
      <c r="G73" s="289" t="s">
        <v>1933</v>
      </c>
    </row>
    <row r="74" spans="1:7" s="258" customFormat="1" ht="45">
      <c r="A74" s="288"/>
      <c r="B74" s="288"/>
      <c r="C74" s="287" t="s">
        <v>1955</v>
      </c>
      <c r="D74" s="286"/>
      <c r="E74" s="286"/>
      <c r="F74" s="285">
        <v>3.94951</v>
      </c>
      <c r="G74" s="284" t="s">
        <v>423</v>
      </c>
    </row>
    <row r="75" spans="1:7" s="258" customFormat="1" ht="30">
      <c r="A75" s="288"/>
      <c r="B75" s="288"/>
      <c r="C75" s="287" t="s">
        <v>1954</v>
      </c>
      <c r="D75" s="286"/>
      <c r="E75" s="286"/>
      <c r="F75" s="285">
        <v>219.11656</v>
      </c>
      <c r="G75" s="289" t="s">
        <v>1947</v>
      </c>
    </row>
    <row r="76" spans="1:7" s="258" customFormat="1" ht="90">
      <c r="A76" s="288" t="s">
        <v>1953</v>
      </c>
      <c r="B76" s="288" t="s">
        <v>1952</v>
      </c>
      <c r="C76" s="287" t="s">
        <v>1951</v>
      </c>
      <c r="D76" s="286">
        <v>337.336</v>
      </c>
      <c r="E76" s="286">
        <v>337.336</v>
      </c>
      <c r="F76" s="285">
        <f>19.278+8.262</f>
        <v>27.54</v>
      </c>
      <c r="G76" s="289" t="s">
        <v>1933</v>
      </c>
    </row>
    <row r="77" spans="1:7" s="258" customFormat="1" ht="45">
      <c r="A77" s="288"/>
      <c r="B77" s="288"/>
      <c r="C77" s="287" t="s">
        <v>1950</v>
      </c>
      <c r="D77" s="286"/>
      <c r="E77" s="286"/>
      <c r="F77" s="285">
        <v>2.7</v>
      </c>
      <c r="G77" s="289" t="s">
        <v>1933</v>
      </c>
    </row>
    <row r="78" spans="1:7" s="258" customFormat="1" ht="45">
      <c r="A78" s="288"/>
      <c r="B78" s="288"/>
      <c r="C78" s="287" t="s">
        <v>1949</v>
      </c>
      <c r="D78" s="286"/>
      <c r="E78" s="286"/>
      <c r="F78" s="285">
        <v>4.7981</v>
      </c>
      <c r="G78" s="284" t="s">
        <v>423</v>
      </c>
    </row>
    <row r="79" spans="1:7" s="258" customFormat="1" ht="30">
      <c r="A79" s="288"/>
      <c r="B79" s="288"/>
      <c r="C79" s="287" t="s">
        <v>1948</v>
      </c>
      <c r="D79" s="286"/>
      <c r="E79" s="286"/>
      <c r="F79" s="285">
        <v>265.49836</v>
      </c>
      <c r="G79" s="289" t="s">
        <v>1947</v>
      </c>
    </row>
    <row r="80" spans="1:7" s="258" customFormat="1" ht="90">
      <c r="A80" s="288" t="s">
        <v>1946</v>
      </c>
      <c r="B80" s="288" t="s">
        <v>1945</v>
      </c>
      <c r="C80" s="287" t="s">
        <v>1944</v>
      </c>
      <c r="D80" s="286">
        <v>342.827</v>
      </c>
      <c r="E80" s="286">
        <v>342.827</v>
      </c>
      <c r="F80" s="285">
        <f>19.278+8.262</f>
        <v>27.54</v>
      </c>
      <c r="G80" s="289" t="s">
        <v>1933</v>
      </c>
    </row>
    <row r="81" spans="1:7" s="258" customFormat="1" ht="45">
      <c r="A81" s="288"/>
      <c r="B81" s="288"/>
      <c r="C81" s="287" t="s">
        <v>1943</v>
      </c>
      <c r="D81" s="286"/>
      <c r="E81" s="286"/>
      <c r="F81" s="285">
        <v>2.7</v>
      </c>
      <c r="G81" s="289" t="s">
        <v>1933</v>
      </c>
    </row>
    <row r="82" spans="1:7" s="258" customFormat="1" ht="30">
      <c r="A82" s="288"/>
      <c r="B82" s="288"/>
      <c r="C82" s="287" t="s">
        <v>1942</v>
      </c>
      <c r="D82" s="286"/>
      <c r="E82" s="286"/>
      <c r="F82" s="285">
        <v>291.11433</v>
      </c>
      <c r="G82" s="289" t="s">
        <v>1941</v>
      </c>
    </row>
    <row r="83" spans="1:7" s="258" customFormat="1" ht="45">
      <c r="A83" s="288"/>
      <c r="B83" s="288"/>
      <c r="C83" s="287" t="s">
        <v>1940</v>
      </c>
      <c r="D83" s="286"/>
      <c r="E83" s="286"/>
      <c r="F83" s="285">
        <v>4.725</v>
      </c>
      <c r="G83" s="289" t="s">
        <v>1916</v>
      </c>
    </row>
    <row r="84" spans="1:7" s="258" customFormat="1" ht="105">
      <c r="A84" s="288" t="s">
        <v>1939</v>
      </c>
      <c r="B84" s="288" t="s">
        <v>1938</v>
      </c>
      <c r="C84" s="287" t="s">
        <v>1937</v>
      </c>
      <c r="D84" s="286">
        <v>317.098</v>
      </c>
      <c r="E84" s="286">
        <v>317.098</v>
      </c>
      <c r="F84" s="285">
        <f>19.278+8.262</f>
        <v>27.54</v>
      </c>
      <c r="G84" s="289" t="s">
        <v>1933</v>
      </c>
    </row>
    <row r="85" spans="1:7" s="258" customFormat="1" ht="45">
      <c r="A85" s="288"/>
      <c r="B85" s="288"/>
      <c r="C85" s="287" t="s">
        <v>1936</v>
      </c>
      <c r="D85" s="286"/>
      <c r="E85" s="286"/>
      <c r="F85" s="285">
        <f>66.34281+202.23826</f>
        <v>268.58107</v>
      </c>
      <c r="G85" s="289" t="s">
        <v>1935</v>
      </c>
    </row>
    <row r="86" spans="1:7" s="258" customFormat="1" ht="45">
      <c r="A86" s="288"/>
      <c r="B86" s="288"/>
      <c r="C86" s="287" t="s">
        <v>1934</v>
      </c>
      <c r="D86" s="286"/>
      <c r="E86" s="286"/>
      <c r="F86" s="285">
        <v>2.7</v>
      </c>
      <c r="G86" s="289" t="s">
        <v>1933</v>
      </c>
    </row>
    <row r="87" spans="1:7" s="258" customFormat="1" ht="45">
      <c r="A87" s="288"/>
      <c r="B87" s="288"/>
      <c r="C87" s="97" t="s">
        <v>1932</v>
      </c>
      <c r="D87" s="286"/>
      <c r="E87" s="286"/>
      <c r="F87" s="285">
        <v>5.54348</v>
      </c>
      <c r="G87" s="289" t="s">
        <v>1931</v>
      </c>
    </row>
    <row r="88" spans="1:7" s="258" customFormat="1" ht="30">
      <c r="A88" s="288" t="s">
        <v>1930</v>
      </c>
      <c r="B88" s="288" t="s">
        <v>1929</v>
      </c>
      <c r="C88" s="97" t="s">
        <v>1928</v>
      </c>
      <c r="D88" s="286">
        <v>193.289</v>
      </c>
      <c r="E88" s="286">
        <v>193.289</v>
      </c>
      <c r="F88" s="285">
        <v>76.53798</v>
      </c>
      <c r="G88" s="289" t="s">
        <v>1927</v>
      </c>
    </row>
    <row r="89" spans="1:7" s="258" customFormat="1" ht="45">
      <c r="A89" s="288"/>
      <c r="B89" s="288"/>
      <c r="C89" s="97" t="s">
        <v>1926</v>
      </c>
      <c r="D89" s="286"/>
      <c r="E89" s="286"/>
      <c r="F89" s="285">
        <v>1.36808</v>
      </c>
      <c r="G89" s="289" t="s">
        <v>423</v>
      </c>
    </row>
    <row r="90" spans="1:7" s="258" customFormat="1" ht="45">
      <c r="A90" s="288" t="s">
        <v>1925</v>
      </c>
      <c r="B90" s="288" t="s">
        <v>1924</v>
      </c>
      <c r="C90" s="287" t="s">
        <v>1923</v>
      </c>
      <c r="D90" s="286">
        <v>339.302</v>
      </c>
      <c r="E90" s="286">
        <v>339.302</v>
      </c>
      <c r="F90" s="285">
        <v>27.54</v>
      </c>
      <c r="G90" s="289" t="s">
        <v>1922</v>
      </c>
    </row>
    <row r="91" spans="1:7" s="258" customFormat="1" ht="15">
      <c r="A91" s="288"/>
      <c r="B91" s="288"/>
      <c r="C91" s="287" t="s">
        <v>1921</v>
      </c>
      <c r="D91" s="286"/>
      <c r="E91" s="286"/>
      <c r="F91" s="285">
        <v>275.912</v>
      </c>
      <c r="G91" s="289" t="s">
        <v>1920</v>
      </c>
    </row>
    <row r="92" spans="1:7" s="258" customFormat="1" ht="45">
      <c r="A92" s="288"/>
      <c r="B92" s="288"/>
      <c r="C92" s="287" t="s">
        <v>1919</v>
      </c>
      <c r="D92" s="286"/>
      <c r="E92" s="286"/>
      <c r="F92" s="285">
        <v>2.7</v>
      </c>
      <c r="G92" s="289" t="s">
        <v>1918</v>
      </c>
    </row>
    <row r="93" spans="1:7" s="258" customFormat="1" ht="45.75" thickBot="1">
      <c r="A93" s="288"/>
      <c r="B93" s="288"/>
      <c r="C93" s="287" t="s">
        <v>1917</v>
      </c>
      <c r="D93" s="286"/>
      <c r="E93" s="286"/>
      <c r="F93" s="285">
        <v>5.65</v>
      </c>
      <c r="G93" s="284" t="s">
        <v>1916</v>
      </c>
    </row>
    <row r="94" spans="1:7" s="258" customFormat="1" ht="15.75" thickBot="1">
      <c r="A94" s="273" t="s">
        <v>1915</v>
      </c>
      <c r="B94" s="272" t="s">
        <v>1914</v>
      </c>
      <c r="C94" s="283" t="s">
        <v>1899</v>
      </c>
      <c r="D94" s="271">
        <v>14518.225</v>
      </c>
      <c r="E94" s="271">
        <v>14518.225</v>
      </c>
      <c r="F94" s="282">
        <v>139.794</v>
      </c>
      <c r="G94" s="270" t="s">
        <v>1892</v>
      </c>
    </row>
    <row r="95" spans="1:7" s="258" customFormat="1" ht="15">
      <c r="A95" s="269"/>
      <c r="B95" s="175"/>
      <c r="C95" s="190" t="s">
        <v>1291</v>
      </c>
      <c r="D95" s="222"/>
      <c r="E95" s="222"/>
      <c r="F95" s="82">
        <v>30.476</v>
      </c>
      <c r="G95" s="270" t="s">
        <v>1892</v>
      </c>
    </row>
    <row r="96" spans="1:7" s="258" customFormat="1" ht="15">
      <c r="A96" s="269"/>
      <c r="B96" s="175"/>
      <c r="C96" s="190" t="s">
        <v>1913</v>
      </c>
      <c r="D96" s="222"/>
      <c r="E96" s="222"/>
      <c r="F96" s="82">
        <v>8.126</v>
      </c>
      <c r="G96" s="263" t="s">
        <v>1912</v>
      </c>
    </row>
    <row r="97" spans="1:7" s="258" customFormat="1" ht="15">
      <c r="A97" s="269"/>
      <c r="B97" s="175"/>
      <c r="C97" s="190" t="s">
        <v>1911</v>
      </c>
      <c r="D97" s="222"/>
      <c r="E97" s="222"/>
      <c r="F97" s="82">
        <v>19.44</v>
      </c>
      <c r="G97" s="263" t="s">
        <v>1910</v>
      </c>
    </row>
    <row r="98" spans="1:7" s="258" customFormat="1" ht="15">
      <c r="A98" s="269"/>
      <c r="B98" s="175"/>
      <c r="C98" s="190" t="s">
        <v>1909</v>
      </c>
      <c r="D98" s="222"/>
      <c r="E98" s="222"/>
      <c r="F98" s="82">
        <v>13.5</v>
      </c>
      <c r="G98" s="263" t="s">
        <v>1908</v>
      </c>
    </row>
    <row r="99" spans="1:7" s="258" customFormat="1" ht="15">
      <c r="A99" s="269"/>
      <c r="B99" s="175"/>
      <c r="C99" s="190" t="s">
        <v>1907</v>
      </c>
      <c r="D99" s="222"/>
      <c r="E99" s="222"/>
      <c r="F99" s="82">
        <v>6.08</v>
      </c>
      <c r="G99" s="263" t="s">
        <v>1906</v>
      </c>
    </row>
    <row r="100" spans="1:7" s="258" customFormat="1" ht="15">
      <c r="A100" s="269"/>
      <c r="B100" s="175"/>
      <c r="C100" s="190" t="s">
        <v>1891</v>
      </c>
      <c r="D100" s="222"/>
      <c r="E100" s="222"/>
      <c r="F100" s="82">
        <v>13959.563</v>
      </c>
      <c r="G100" s="263" t="s">
        <v>1905</v>
      </c>
    </row>
    <row r="101" spans="1:7" s="258" customFormat="1" ht="25.5">
      <c r="A101" s="269"/>
      <c r="B101" s="175"/>
      <c r="C101" s="190" t="s">
        <v>1889</v>
      </c>
      <c r="D101" s="222"/>
      <c r="E101" s="222"/>
      <c r="F101" s="82">
        <v>341.244</v>
      </c>
      <c r="G101" s="263" t="s">
        <v>423</v>
      </c>
    </row>
    <row r="102" spans="1:7" s="258" customFormat="1" ht="25.5">
      <c r="A102" s="281"/>
      <c r="B102" s="169"/>
      <c r="C102" s="190" t="s">
        <v>1904</v>
      </c>
      <c r="D102" s="193"/>
      <c r="E102" s="193"/>
      <c r="F102" s="82">
        <v>1.657</v>
      </c>
      <c r="G102" s="263" t="s">
        <v>423</v>
      </c>
    </row>
    <row r="103" spans="1:7" s="258" customFormat="1" ht="26.25" thickBot="1">
      <c r="A103" s="280" t="s">
        <v>1903</v>
      </c>
      <c r="B103" s="279" t="s">
        <v>1902</v>
      </c>
      <c r="C103" s="190" t="s">
        <v>1891</v>
      </c>
      <c r="D103" s="278">
        <v>805.138</v>
      </c>
      <c r="E103" s="278">
        <v>805.138</v>
      </c>
      <c r="F103" s="278">
        <v>0</v>
      </c>
      <c r="G103" s="277"/>
    </row>
    <row r="104" spans="1:7" s="258" customFormat="1" ht="26.25" thickBot="1">
      <c r="A104" s="276" t="s">
        <v>1901</v>
      </c>
      <c r="B104" s="275" t="s">
        <v>1900</v>
      </c>
      <c r="C104" s="274" t="s">
        <v>1899</v>
      </c>
      <c r="D104" s="264">
        <v>14.364</v>
      </c>
      <c r="E104" s="264">
        <v>14.364</v>
      </c>
      <c r="F104" s="264">
        <v>14.364</v>
      </c>
      <c r="G104" s="268" t="s">
        <v>115</v>
      </c>
    </row>
    <row r="105" spans="1:7" s="258" customFormat="1" ht="15.75" thickBot="1">
      <c r="A105" s="273" t="s">
        <v>1898</v>
      </c>
      <c r="B105" s="272" t="s">
        <v>1897</v>
      </c>
      <c r="C105" s="190" t="s">
        <v>1291</v>
      </c>
      <c r="D105" s="271">
        <v>661.84</v>
      </c>
      <c r="E105" s="271">
        <v>661.84</v>
      </c>
      <c r="F105" s="264">
        <v>0.513</v>
      </c>
      <c r="G105" s="268" t="s">
        <v>1896</v>
      </c>
    </row>
    <row r="106" spans="1:7" s="258" customFormat="1" ht="15.75" thickBot="1">
      <c r="A106" s="269"/>
      <c r="B106" s="175"/>
      <c r="C106" s="190" t="s">
        <v>1891</v>
      </c>
      <c r="D106" s="222"/>
      <c r="E106" s="222"/>
      <c r="F106" s="264">
        <v>627.308</v>
      </c>
      <c r="G106" s="268" t="s">
        <v>1895</v>
      </c>
    </row>
    <row r="107" spans="1:7" s="258" customFormat="1" ht="26.25" thickBot="1">
      <c r="A107" s="267"/>
      <c r="B107" s="266"/>
      <c r="C107" s="190" t="s">
        <v>1889</v>
      </c>
      <c r="D107" s="265"/>
      <c r="E107" s="265"/>
      <c r="F107" s="264">
        <v>11.577</v>
      </c>
      <c r="G107" s="263" t="s">
        <v>423</v>
      </c>
    </row>
    <row r="108" spans="1:7" s="258" customFormat="1" ht="15.75" thickBot="1">
      <c r="A108" s="273" t="s">
        <v>1894</v>
      </c>
      <c r="B108" s="272" t="s">
        <v>1893</v>
      </c>
      <c r="C108" s="190" t="s">
        <v>1291</v>
      </c>
      <c r="D108" s="271">
        <v>1298.403</v>
      </c>
      <c r="E108" s="271">
        <v>1298.403</v>
      </c>
      <c r="F108" s="264">
        <v>2.835</v>
      </c>
      <c r="G108" s="270" t="s">
        <v>1892</v>
      </c>
    </row>
    <row r="109" spans="1:7" s="258" customFormat="1" ht="15.75" thickBot="1">
      <c r="A109" s="269"/>
      <c r="B109" s="175"/>
      <c r="C109" s="190" t="s">
        <v>1891</v>
      </c>
      <c r="D109" s="222"/>
      <c r="E109" s="222"/>
      <c r="F109" s="264">
        <v>668.889</v>
      </c>
      <c r="G109" s="268" t="s">
        <v>1890</v>
      </c>
    </row>
    <row r="110" spans="1:7" s="258" customFormat="1" ht="26.25" thickBot="1">
      <c r="A110" s="267"/>
      <c r="B110" s="266"/>
      <c r="C110" s="190" t="s">
        <v>1889</v>
      </c>
      <c r="D110" s="265"/>
      <c r="E110" s="265"/>
      <c r="F110" s="264">
        <v>16.491</v>
      </c>
      <c r="G110" s="263" t="s">
        <v>423</v>
      </c>
    </row>
    <row r="111" spans="1:7" s="258" customFormat="1" ht="15">
      <c r="A111" s="262"/>
      <c r="B111" s="262" t="s">
        <v>1</v>
      </c>
      <c r="C111" s="261" t="s">
        <v>0</v>
      </c>
      <c r="D111" s="260">
        <f>SUM(D9:D110)</f>
        <v>48200.77099999999</v>
      </c>
      <c r="E111" s="260">
        <f>SUM(E9:E110)</f>
        <v>48200.77099999999</v>
      </c>
      <c r="F111" s="260">
        <f>SUM(F9:F110)</f>
        <v>46060.95758000001</v>
      </c>
      <c r="G111" s="259" t="s">
        <v>0</v>
      </c>
    </row>
    <row r="112" spans="1:7" ht="15">
      <c r="A112" s="88" t="s">
        <v>1888</v>
      </c>
      <c r="B112" s="88"/>
      <c r="C112" s="88"/>
      <c r="D112" s="88"/>
      <c r="E112" s="88"/>
      <c r="F112" s="88"/>
      <c r="G112" s="88"/>
    </row>
    <row r="113" spans="1:7" s="254" customFormat="1" ht="38.25">
      <c r="A113" s="11" t="s">
        <v>1885</v>
      </c>
      <c r="B113" s="34" t="s">
        <v>1887</v>
      </c>
      <c r="C113" s="11" t="s">
        <v>9</v>
      </c>
      <c r="D113" s="87">
        <v>1069.134</v>
      </c>
      <c r="E113" s="87">
        <v>1069.134</v>
      </c>
      <c r="F113" s="257">
        <v>1055.557</v>
      </c>
      <c r="G113" s="31" t="s">
        <v>1886</v>
      </c>
    </row>
    <row r="114" spans="1:7" s="254" customFormat="1" ht="25.5">
      <c r="A114" s="11" t="s">
        <v>1885</v>
      </c>
      <c r="B114" s="34" t="s">
        <v>1884</v>
      </c>
      <c r="C114" s="11" t="s">
        <v>9</v>
      </c>
      <c r="D114" s="257">
        <v>216</v>
      </c>
      <c r="E114" s="257">
        <v>216</v>
      </c>
      <c r="F114" s="87">
        <v>213.213</v>
      </c>
      <c r="G114" s="31" t="s">
        <v>1883</v>
      </c>
    </row>
    <row r="115" spans="1:7" s="254" customFormat="1" ht="38.25">
      <c r="A115" s="11" t="s">
        <v>1882</v>
      </c>
      <c r="B115" s="11" t="s">
        <v>1881</v>
      </c>
      <c r="C115" s="11" t="s">
        <v>9</v>
      </c>
      <c r="D115" s="257">
        <v>96.752</v>
      </c>
      <c r="E115" s="257">
        <v>96.752</v>
      </c>
      <c r="F115" s="257">
        <v>96.75182</v>
      </c>
      <c r="G115" s="31" t="s">
        <v>1874</v>
      </c>
    </row>
    <row r="116" spans="1:7" s="254" customFormat="1" ht="51">
      <c r="A116" s="11" t="s">
        <v>1873</v>
      </c>
      <c r="B116" s="11" t="s">
        <v>1880</v>
      </c>
      <c r="C116" s="11" t="s">
        <v>9</v>
      </c>
      <c r="D116" s="257">
        <v>45</v>
      </c>
      <c r="E116" s="257">
        <v>45</v>
      </c>
      <c r="F116" s="257">
        <v>44.94</v>
      </c>
      <c r="G116" s="31" t="s">
        <v>1874</v>
      </c>
    </row>
    <row r="117" spans="1:7" s="254" customFormat="1" ht="25.5">
      <c r="A117" s="11" t="s">
        <v>1879</v>
      </c>
      <c r="B117" s="11" t="s">
        <v>1878</v>
      </c>
      <c r="C117" s="11" t="s">
        <v>9</v>
      </c>
      <c r="D117" s="257">
        <v>1852.52</v>
      </c>
      <c r="E117" s="257">
        <v>1852.52</v>
      </c>
      <c r="F117" s="257">
        <v>1852.52</v>
      </c>
      <c r="G117" s="31" t="s">
        <v>1877</v>
      </c>
    </row>
    <row r="118" spans="1:7" s="254" customFormat="1" ht="25.5">
      <c r="A118" s="34" t="s">
        <v>1876</v>
      </c>
      <c r="B118" s="11" t="s">
        <v>1875</v>
      </c>
      <c r="C118" s="11" t="s">
        <v>9</v>
      </c>
      <c r="D118" s="257">
        <v>100</v>
      </c>
      <c r="E118" s="257">
        <v>100</v>
      </c>
      <c r="F118" s="257">
        <v>84.782</v>
      </c>
      <c r="G118" s="31" t="s">
        <v>1874</v>
      </c>
    </row>
    <row r="119" spans="1:7" s="254" customFormat="1" ht="63.75">
      <c r="A119" s="11" t="s">
        <v>1873</v>
      </c>
      <c r="B119" s="11" t="s">
        <v>1872</v>
      </c>
      <c r="C119" s="10" t="s">
        <v>1871</v>
      </c>
      <c r="D119" s="256">
        <v>4805.86</v>
      </c>
      <c r="E119" s="256">
        <v>4805.86</v>
      </c>
      <c r="F119" s="255">
        <v>4799.582</v>
      </c>
      <c r="G119" s="35" t="s">
        <v>1870</v>
      </c>
    </row>
    <row r="120" spans="1:7" s="254" customFormat="1" ht="15">
      <c r="A120" s="92"/>
      <c r="B120" s="92" t="s">
        <v>1</v>
      </c>
      <c r="C120" s="91" t="s">
        <v>0</v>
      </c>
      <c r="D120" s="90">
        <f>SUM(D113:D119)</f>
        <v>8185.266</v>
      </c>
      <c r="E120" s="90">
        <f>SUM(E113:E119)</f>
        <v>8185.266</v>
      </c>
      <c r="F120" s="90">
        <f>SUM(F113:F119)</f>
        <v>8147.3458200000005</v>
      </c>
      <c r="G120" s="89" t="s">
        <v>0</v>
      </c>
    </row>
    <row r="121" spans="1:7" ht="15">
      <c r="A121" s="253" t="s">
        <v>1869</v>
      </c>
      <c r="B121" s="253"/>
      <c r="C121" s="253"/>
      <c r="D121" s="253"/>
      <c r="E121" s="253"/>
      <c r="F121" s="253"/>
      <c r="G121" s="253"/>
    </row>
    <row r="122" spans="1:7" s="247" customFormat="1" ht="75">
      <c r="A122" s="22"/>
      <c r="B122" s="123" t="s">
        <v>1868</v>
      </c>
      <c r="C122" s="252" t="s">
        <v>1867</v>
      </c>
      <c r="D122" s="105">
        <v>630</v>
      </c>
      <c r="E122" s="105">
        <v>630</v>
      </c>
      <c r="F122" s="105">
        <v>629.989</v>
      </c>
      <c r="G122" s="251" t="s">
        <v>1866</v>
      </c>
    </row>
    <row r="123" spans="1:7" s="247" customFormat="1" ht="15">
      <c r="A123" s="55"/>
      <c r="B123" s="55" t="s">
        <v>1</v>
      </c>
      <c r="C123" s="250" t="s">
        <v>0</v>
      </c>
      <c r="D123" s="249">
        <f>SUM(D122:D122)</f>
        <v>630</v>
      </c>
      <c r="E123" s="249">
        <f>SUM(E122:E122)</f>
        <v>630</v>
      </c>
      <c r="F123" s="249">
        <f>SUM(F122:F122)</f>
        <v>629.989</v>
      </c>
      <c r="G123" s="248" t="s">
        <v>0</v>
      </c>
    </row>
    <row r="124" spans="1:7" ht="15">
      <c r="A124" s="88" t="s">
        <v>1865</v>
      </c>
      <c r="B124" s="88"/>
      <c r="C124" s="88"/>
      <c r="D124" s="88"/>
      <c r="E124" s="88"/>
      <c r="F124" s="88"/>
      <c r="G124" s="88"/>
    </row>
    <row r="125" spans="1:7" s="244" customFormat="1" ht="51">
      <c r="A125" s="11" t="s">
        <v>1864</v>
      </c>
      <c r="B125" s="11" t="s">
        <v>1863</v>
      </c>
      <c r="C125" s="11" t="s">
        <v>1862</v>
      </c>
      <c r="D125" s="246">
        <v>3.24</v>
      </c>
      <c r="E125" s="246">
        <v>3.24</v>
      </c>
      <c r="F125" s="246">
        <v>3.24</v>
      </c>
      <c r="G125" s="31" t="s">
        <v>1853</v>
      </c>
    </row>
    <row r="126" spans="1:7" s="244" customFormat="1" ht="63.75">
      <c r="A126" s="11" t="s">
        <v>1860</v>
      </c>
      <c r="B126" s="11" t="s">
        <v>1861</v>
      </c>
      <c r="C126" s="11" t="s">
        <v>1858</v>
      </c>
      <c r="D126" s="246">
        <v>1222.818</v>
      </c>
      <c r="E126" s="246">
        <v>1222.818</v>
      </c>
      <c r="F126" s="246">
        <v>1222.818</v>
      </c>
      <c r="G126" s="56" t="s">
        <v>1857</v>
      </c>
    </row>
    <row r="127" spans="1:7" s="244" customFormat="1" ht="51">
      <c r="A127" s="11" t="s">
        <v>1860</v>
      </c>
      <c r="B127" s="11" t="s">
        <v>1859</v>
      </c>
      <c r="C127" s="11" t="s">
        <v>1858</v>
      </c>
      <c r="D127" s="246">
        <v>1092.9</v>
      </c>
      <c r="E127" s="246">
        <v>1092.9</v>
      </c>
      <c r="F127" s="246">
        <v>1092.9</v>
      </c>
      <c r="G127" s="56" t="s">
        <v>1857</v>
      </c>
    </row>
    <row r="128" spans="1:7" s="244" customFormat="1" ht="51">
      <c r="A128" s="11" t="s">
        <v>1856</v>
      </c>
      <c r="B128" s="11" t="s">
        <v>1855</v>
      </c>
      <c r="C128" s="11" t="s">
        <v>1854</v>
      </c>
      <c r="D128" s="246">
        <v>67</v>
      </c>
      <c r="E128" s="246">
        <v>67</v>
      </c>
      <c r="F128" s="246">
        <v>66.879</v>
      </c>
      <c r="G128" s="31" t="s">
        <v>1853</v>
      </c>
    </row>
    <row r="129" spans="1:7" s="244" customFormat="1" ht="51">
      <c r="A129" s="11" t="s">
        <v>1852</v>
      </c>
      <c r="B129" s="11" t="s">
        <v>1851</v>
      </c>
      <c r="C129" s="11" t="s">
        <v>1850</v>
      </c>
      <c r="D129" s="246">
        <v>0</v>
      </c>
      <c r="E129" s="246">
        <v>0</v>
      </c>
      <c r="F129" s="246">
        <v>0</v>
      </c>
      <c r="G129" s="56"/>
    </row>
    <row r="130" spans="1:7" s="244" customFormat="1" ht="63.75">
      <c r="A130" s="11" t="s">
        <v>1849</v>
      </c>
      <c r="B130" s="11" t="s">
        <v>1848</v>
      </c>
      <c r="C130" s="11" t="s">
        <v>1847</v>
      </c>
      <c r="D130" s="246">
        <v>296</v>
      </c>
      <c r="E130" s="246">
        <v>296</v>
      </c>
      <c r="F130" s="246">
        <v>292.576</v>
      </c>
      <c r="G130" s="56" t="s">
        <v>1846</v>
      </c>
    </row>
    <row r="131" spans="1:7" s="244" customFormat="1" ht="51">
      <c r="A131" s="11" t="s">
        <v>1845</v>
      </c>
      <c r="B131" s="34" t="s">
        <v>1844</v>
      </c>
      <c r="C131" s="11" t="s">
        <v>1843</v>
      </c>
      <c r="D131" s="245">
        <v>299.876</v>
      </c>
      <c r="E131" s="245">
        <v>299.876</v>
      </c>
      <c r="F131" s="245">
        <v>299.875</v>
      </c>
      <c r="G131" s="31" t="s">
        <v>1842</v>
      </c>
    </row>
    <row r="132" spans="1:7" s="242" customFormat="1" ht="15">
      <c r="A132" s="92"/>
      <c r="B132" s="92" t="s">
        <v>1</v>
      </c>
      <c r="C132" s="91" t="s">
        <v>0</v>
      </c>
      <c r="D132" s="243">
        <f>SUM(D125:D131)</f>
        <v>2981.834</v>
      </c>
      <c r="E132" s="243">
        <f>SUM(E125:E131)</f>
        <v>2981.834</v>
      </c>
      <c r="F132" s="243">
        <f>SUM(F125:F131)</f>
        <v>2978.288</v>
      </c>
      <c r="G132" s="89" t="s">
        <v>0</v>
      </c>
    </row>
    <row r="133" spans="1:7" ht="15">
      <c r="A133" s="88" t="s">
        <v>1841</v>
      </c>
      <c r="B133" s="88"/>
      <c r="C133" s="88"/>
      <c r="D133" s="88"/>
      <c r="E133" s="88"/>
      <c r="F133" s="88"/>
      <c r="G133" s="88"/>
    </row>
    <row r="134" spans="1:7" s="239" customFormat="1" ht="25.5">
      <c r="A134" s="24" t="s">
        <v>1835</v>
      </c>
      <c r="B134" s="234" t="s">
        <v>1840</v>
      </c>
      <c r="C134" s="22" t="s">
        <v>1839</v>
      </c>
      <c r="D134" s="60">
        <v>2747.786</v>
      </c>
      <c r="E134" s="60">
        <v>2747.786</v>
      </c>
      <c r="F134" s="21">
        <v>42.24</v>
      </c>
      <c r="G134" s="146" t="s">
        <v>1831</v>
      </c>
    </row>
    <row r="135" spans="1:7" s="239" customFormat="1" ht="12.75">
      <c r="A135" s="24"/>
      <c r="B135" s="234"/>
      <c r="C135" s="22" t="s">
        <v>11</v>
      </c>
      <c r="D135" s="60"/>
      <c r="E135" s="60"/>
      <c r="F135" s="21">
        <v>8.1</v>
      </c>
      <c r="G135" s="146" t="s">
        <v>1831</v>
      </c>
    </row>
    <row r="136" spans="1:7" s="239" customFormat="1" ht="12.75">
      <c r="A136" s="24"/>
      <c r="B136" s="234"/>
      <c r="C136" s="22" t="s">
        <v>1825</v>
      </c>
      <c r="D136" s="60"/>
      <c r="E136" s="60"/>
      <c r="F136" s="21">
        <v>169.896</v>
      </c>
      <c r="G136" s="146" t="s">
        <v>1838</v>
      </c>
    </row>
    <row r="137" spans="1:7" s="239" customFormat="1" ht="51">
      <c r="A137" s="24"/>
      <c r="B137" s="234"/>
      <c r="C137" s="22" t="s">
        <v>1837</v>
      </c>
      <c r="D137" s="60"/>
      <c r="E137" s="60"/>
      <c r="F137" s="21">
        <v>1587.923</v>
      </c>
      <c r="G137" s="146" t="s">
        <v>1836</v>
      </c>
    </row>
    <row r="138" spans="1:7" s="239" customFormat="1" ht="25.5">
      <c r="A138" s="24" t="s">
        <v>1835</v>
      </c>
      <c r="B138" s="234" t="s">
        <v>1834</v>
      </c>
      <c r="C138" s="22" t="s">
        <v>1833</v>
      </c>
      <c r="D138" s="60">
        <v>320.078</v>
      </c>
      <c r="E138" s="60">
        <v>320.078</v>
      </c>
      <c r="F138" s="21">
        <v>312.392</v>
      </c>
      <c r="G138" s="146" t="s">
        <v>1832</v>
      </c>
    </row>
    <row r="139" spans="1:7" s="239" customFormat="1" ht="12.75">
      <c r="A139" s="24"/>
      <c r="B139" s="234"/>
      <c r="C139" s="22" t="s">
        <v>1825</v>
      </c>
      <c r="D139" s="60"/>
      <c r="E139" s="60"/>
      <c r="F139" s="21">
        <v>6.336</v>
      </c>
      <c r="G139" s="146" t="s">
        <v>1813</v>
      </c>
    </row>
    <row r="140" spans="1:7" s="239" customFormat="1" ht="12.75">
      <c r="A140" s="24"/>
      <c r="B140" s="234"/>
      <c r="C140" s="22" t="s">
        <v>11</v>
      </c>
      <c r="D140" s="60"/>
      <c r="E140" s="60"/>
      <c r="F140" s="21">
        <v>1.35</v>
      </c>
      <c r="G140" s="146" t="s">
        <v>1831</v>
      </c>
    </row>
    <row r="141" spans="1:7" s="235" customFormat="1" ht="12.75">
      <c r="A141" s="66" t="s">
        <v>1830</v>
      </c>
      <c r="B141" s="241"/>
      <c r="C141" s="66"/>
      <c r="D141" s="138">
        <f>SUM(D134:D138)</f>
        <v>3067.864</v>
      </c>
      <c r="E141" s="138">
        <f>SUM(E134:E138)</f>
        <v>3067.864</v>
      </c>
      <c r="F141" s="138">
        <f>SUM(F134:F140)</f>
        <v>2128.2369999999996</v>
      </c>
      <c r="G141" s="236"/>
    </row>
    <row r="142" spans="1:7" s="239" customFormat="1" ht="102">
      <c r="A142" s="24" t="s">
        <v>1829</v>
      </c>
      <c r="B142" s="234" t="s">
        <v>1828</v>
      </c>
      <c r="C142" s="22" t="s">
        <v>1827</v>
      </c>
      <c r="D142" s="21">
        <v>1045.888</v>
      </c>
      <c r="E142" s="21">
        <v>1045.888</v>
      </c>
      <c r="F142" s="21">
        <f>985.086+36.621</f>
        <v>1021.707</v>
      </c>
      <c r="G142" s="146" t="s">
        <v>1826</v>
      </c>
    </row>
    <row r="143" spans="1:7" s="239" customFormat="1" ht="12.75">
      <c r="A143" s="24"/>
      <c r="B143" s="234"/>
      <c r="C143" s="22" t="s">
        <v>1825</v>
      </c>
      <c r="D143" s="21"/>
      <c r="E143" s="21"/>
      <c r="F143" s="21">
        <v>21.479</v>
      </c>
      <c r="G143" s="146" t="s">
        <v>1813</v>
      </c>
    </row>
    <row r="144" spans="1:7" s="239" customFormat="1" ht="15.75">
      <c r="A144" s="22"/>
      <c r="B144" s="240"/>
      <c r="C144" s="22" t="s">
        <v>11</v>
      </c>
      <c r="D144" s="21"/>
      <c r="E144" s="21"/>
      <c r="F144" s="21">
        <v>2.7</v>
      </c>
      <c r="G144" s="146" t="s">
        <v>1824</v>
      </c>
    </row>
    <row r="145" spans="1:7" s="235" customFormat="1" ht="15.75">
      <c r="A145" s="66" t="s">
        <v>1823</v>
      </c>
      <c r="B145" s="238"/>
      <c r="C145" s="66"/>
      <c r="D145" s="237">
        <f>SUM(D142)</f>
        <v>1045.888</v>
      </c>
      <c r="E145" s="237">
        <f>SUM(E142)</f>
        <v>1045.888</v>
      </c>
      <c r="F145" s="237">
        <f>SUM(F142:F144)</f>
        <v>1045.886</v>
      </c>
      <c r="G145" s="236"/>
    </row>
    <row r="146" spans="1:7" s="232" customFormat="1" ht="51">
      <c r="A146" s="22" t="s">
        <v>1822</v>
      </c>
      <c r="B146" s="38" t="s">
        <v>1821</v>
      </c>
      <c r="C146" s="34" t="s">
        <v>1820</v>
      </c>
      <c r="D146" s="233">
        <v>550</v>
      </c>
      <c r="E146" s="233">
        <v>550</v>
      </c>
      <c r="F146" s="82">
        <v>36.758</v>
      </c>
      <c r="G146" s="56" t="s">
        <v>1819</v>
      </c>
    </row>
    <row r="147" spans="1:7" s="232" customFormat="1" ht="12.75">
      <c r="A147" s="22"/>
      <c r="B147" s="38"/>
      <c r="C147" s="34" t="s">
        <v>11</v>
      </c>
      <c r="D147" s="233"/>
      <c r="E147" s="233"/>
      <c r="F147" s="82">
        <v>1.62</v>
      </c>
      <c r="G147" s="56" t="s">
        <v>1819</v>
      </c>
    </row>
    <row r="148" spans="1:7" s="232" customFormat="1" ht="12.75">
      <c r="A148" s="22"/>
      <c r="B148" s="38"/>
      <c r="C148" s="34" t="s">
        <v>1814</v>
      </c>
      <c r="D148" s="233"/>
      <c r="E148" s="233"/>
      <c r="F148" s="82">
        <v>0.902</v>
      </c>
      <c r="G148" s="56" t="s">
        <v>1813</v>
      </c>
    </row>
    <row r="149" spans="1:7" s="232" customFormat="1" ht="25.5">
      <c r="A149" s="22" t="s">
        <v>1818</v>
      </c>
      <c r="B149" s="234" t="s">
        <v>1817</v>
      </c>
      <c r="C149" s="34" t="s">
        <v>1816</v>
      </c>
      <c r="D149" s="233">
        <v>83.833</v>
      </c>
      <c r="E149" s="233">
        <v>83.833</v>
      </c>
      <c r="F149" s="82">
        <v>82.186</v>
      </c>
      <c r="G149" s="56" t="s">
        <v>1815</v>
      </c>
    </row>
    <row r="150" spans="1:7" s="232" customFormat="1" ht="12.75">
      <c r="A150" s="22"/>
      <c r="B150" s="234"/>
      <c r="C150" s="34" t="s">
        <v>1814</v>
      </c>
      <c r="D150" s="233"/>
      <c r="E150" s="233"/>
      <c r="F150" s="82">
        <v>1.646</v>
      </c>
      <c r="G150" s="56" t="s">
        <v>1813</v>
      </c>
    </row>
    <row r="151" spans="1:7" s="230" customFormat="1" ht="12.75">
      <c r="A151" s="66" t="s">
        <v>1812</v>
      </c>
      <c r="B151" s="42"/>
      <c r="C151" s="66"/>
      <c r="D151" s="70">
        <f>SUM(D146:D149)</f>
        <v>633.833</v>
      </c>
      <c r="E151" s="70">
        <f>SUM(E146:E149)</f>
        <v>633.833</v>
      </c>
      <c r="F151" s="70">
        <f>SUM(F146:F150)</f>
        <v>123.11200000000001</v>
      </c>
      <c r="G151" s="231"/>
    </row>
    <row r="152" spans="1:7" s="229" customFormat="1" ht="14.25">
      <c r="A152" s="55"/>
      <c r="B152" s="92" t="s">
        <v>1</v>
      </c>
      <c r="C152" s="91" t="s">
        <v>0</v>
      </c>
      <c r="D152" s="133">
        <f>D141+D145+D151</f>
        <v>4747.585</v>
      </c>
      <c r="E152" s="133">
        <f>E141+E145+E151</f>
        <v>4747.585</v>
      </c>
      <c r="F152" s="133">
        <f>F146</f>
        <v>36.758</v>
      </c>
      <c r="G152" s="89" t="s">
        <v>0</v>
      </c>
    </row>
    <row r="153" spans="1:7" ht="15">
      <c r="A153" s="63" t="s">
        <v>1811</v>
      </c>
      <c r="B153" s="63"/>
      <c r="C153" s="63"/>
      <c r="D153" s="63"/>
      <c r="E153" s="63"/>
      <c r="F153" s="63"/>
      <c r="G153" s="63"/>
    </row>
    <row r="154" spans="1:7" s="191" customFormat="1" ht="15.75">
      <c r="A154" s="228"/>
      <c r="B154" s="227"/>
      <c r="C154" s="227"/>
      <c r="D154" s="226"/>
      <c r="E154" s="226"/>
      <c r="F154" s="226"/>
      <c r="G154" s="225"/>
    </row>
    <row r="155" spans="1:7" s="191" customFormat="1" ht="15.75">
      <c r="A155" s="170" t="s">
        <v>1810</v>
      </c>
      <c r="B155" s="170" t="s">
        <v>1809</v>
      </c>
      <c r="C155" s="204" t="s">
        <v>1808</v>
      </c>
      <c r="D155" s="194">
        <v>1001.669</v>
      </c>
      <c r="E155" s="194">
        <v>1001.669</v>
      </c>
      <c r="F155" s="72">
        <v>32.909</v>
      </c>
      <c r="G155" s="224" t="s">
        <v>1766</v>
      </c>
    </row>
    <row r="156" spans="1:7" s="191" customFormat="1" ht="15.75">
      <c r="A156" s="169"/>
      <c r="B156" s="169"/>
      <c r="C156" s="204" t="s">
        <v>1322</v>
      </c>
      <c r="D156" s="193"/>
      <c r="E156" s="193"/>
      <c r="F156" s="72">
        <v>968.76</v>
      </c>
      <c r="G156" s="224" t="s">
        <v>1753</v>
      </c>
    </row>
    <row r="157" spans="1:7" s="191" customFormat="1" ht="25.5">
      <c r="A157" s="34" t="s">
        <v>1807</v>
      </c>
      <c r="B157" s="34" t="s">
        <v>1806</v>
      </c>
      <c r="C157" s="204" t="s">
        <v>1787</v>
      </c>
      <c r="D157" s="72">
        <v>464.1535</v>
      </c>
      <c r="E157" s="72">
        <v>464.1535</v>
      </c>
      <c r="F157" s="72">
        <v>27.57488</v>
      </c>
      <c r="G157" s="134" t="s">
        <v>1786</v>
      </c>
    </row>
    <row r="158" spans="1:7" s="191" customFormat="1" ht="25.5">
      <c r="A158" s="170" t="s">
        <v>1805</v>
      </c>
      <c r="B158" s="170" t="s">
        <v>1804</v>
      </c>
      <c r="C158" s="204" t="s">
        <v>1787</v>
      </c>
      <c r="D158" s="194">
        <v>908.43555</v>
      </c>
      <c r="E158" s="194">
        <v>908.43555</v>
      </c>
      <c r="F158" s="72">
        <v>29.587</v>
      </c>
      <c r="G158" s="134" t="s">
        <v>1757</v>
      </c>
    </row>
    <row r="159" spans="1:7" s="191" customFormat="1" ht="15.75">
      <c r="A159" s="169"/>
      <c r="B159" s="169"/>
      <c r="C159" s="204" t="s">
        <v>1322</v>
      </c>
      <c r="D159" s="193"/>
      <c r="E159" s="193"/>
      <c r="F159" s="72">
        <v>878.84855</v>
      </c>
      <c r="G159" s="134" t="s">
        <v>1524</v>
      </c>
    </row>
    <row r="160" spans="1:7" s="191" customFormat="1" ht="38.25">
      <c r="A160" s="34" t="s">
        <v>1752</v>
      </c>
      <c r="B160" s="34" t="s">
        <v>1803</v>
      </c>
      <c r="C160" s="204" t="s">
        <v>1790</v>
      </c>
      <c r="D160" s="72">
        <v>27.487</v>
      </c>
      <c r="E160" s="72">
        <v>27.487</v>
      </c>
      <c r="F160" s="72">
        <v>27.487</v>
      </c>
      <c r="G160" s="134" t="s">
        <v>1757</v>
      </c>
    </row>
    <row r="161" spans="1:7" s="191" customFormat="1" ht="38.25">
      <c r="A161" s="170" t="s">
        <v>1802</v>
      </c>
      <c r="B161" s="170" t="s">
        <v>1801</v>
      </c>
      <c r="C161" s="204" t="s">
        <v>1353</v>
      </c>
      <c r="D161" s="194">
        <v>1391.70691</v>
      </c>
      <c r="E161" s="194">
        <v>1391.70691</v>
      </c>
      <c r="F161" s="72">
        <v>15.716</v>
      </c>
      <c r="G161" s="224" t="s">
        <v>1800</v>
      </c>
    </row>
    <row r="162" spans="1:7" s="191" customFormat="1" ht="15.75">
      <c r="A162" s="169"/>
      <c r="B162" s="169"/>
      <c r="C162" s="204" t="s">
        <v>1322</v>
      </c>
      <c r="D162" s="193"/>
      <c r="E162" s="193"/>
      <c r="F162" s="72">
        <v>1375.991</v>
      </c>
      <c r="G162" s="224" t="s">
        <v>1762</v>
      </c>
    </row>
    <row r="163" spans="1:7" s="191" customFormat="1" ht="25.5">
      <c r="A163" s="34" t="s">
        <v>1799</v>
      </c>
      <c r="B163" s="34" t="s">
        <v>1798</v>
      </c>
      <c r="C163" s="204" t="s">
        <v>1475</v>
      </c>
      <c r="D163" s="72">
        <v>827</v>
      </c>
      <c r="E163" s="72">
        <v>827</v>
      </c>
      <c r="F163" s="72">
        <v>0</v>
      </c>
      <c r="G163" s="134"/>
    </row>
    <row r="164" spans="1:7" s="191" customFormat="1" ht="25.5">
      <c r="A164" s="170" t="s">
        <v>1797</v>
      </c>
      <c r="B164" s="170" t="s">
        <v>1796</v>
      </c>
      <c r="C164" s="204" t="s">
        <v>1787</v>
      </c>
      <c r="D164" s="194">
        <v>746.1503</v>
      </c>
      <c r="E164" s="194">
        <v>746.1503</v>
      </c>
      <c r="F164" s="72">
        <v>27.138</v>
      </c>
      <c r="G164" s="134" t="s">
        <v>1757</v>
      </c>
    </row>
    <row r="165" spans="1:7" s="191" customFormat="1" ht="15.75">
      <c r="A165" s="169"/>
      <c r="B165" s="169"/>
      <c r="C165" s="204" t="s">
        <v>1322</v>
      </c>
      <c r="D165" s="193"/>
      <c r="E165" s="193"/>
      <c r="F165" s="72">
        <v>719.0123</v>
      </c>
      <c r="G165" s="134" t="s">
        <v>1509</v>
      </c>
    </row>
    <row r="166" spans="1:7" s="191" customFormat="1" ht="25.5">
      <c r="A166" s="34" t="s">
        <v>1795</v>
      </c>
      <c r="B166" s="34" t="s">
        <v>1794</v>
      </c>
      <c r="C166" s="204" t="s">
        <v>1322</v>
      </c>
      <c r="D166" s="72">
        <v>994.9168</v>
      </c>
      <c r="E166" s="72">
        <v>994.9168</v>
      </c>
      <c r="F166" s="72">
        <v>994.9168</v>
      </c>
      <c r="G166" s="134" t="s">
        <v>1793</v>
      </c>
    </row>
    <row r="167" spans="1:7" s="191" customFormat="1" ht="38.25">
      <c r="A167" s="170" t="s">
        <v>1792</v>
      </c>
      <c r="B167" s="170" t="s">
        <v>1791</v>
      </c>
      <c r="C167" s="204" t="s">
        <v>1790</v>
      </c>
      <c r="D167" s="194">
        <v>1121.12429</v>
      </c>
      <c r="E167" s="194">
        <v>1121.12429</v>
      </c>
      <c r="F167" s="72">
        <v>46.199</v>
      </c>
      <c r="G167" s="134" t="s">
        <v>1757</v>
      </c>
    </row>
    <row r="168" spans="1:7" s="191" customFormat="1" ht="15.75">
      <c r="A168" s="169"/>
      <c r="B168" s="169"/>
      <c r="C168" s="204" t="s">
        <v>1322</v>
      </c>
      <c r="D168" s="193"/>
      <c r="E168" s="193"/>
      <c r="F168" s="72">
        <v>1074.92529</v>
      </c>
      <c r="G168" s="134" t="s">
        <v>1494</v>
      </c>
    </row>
    <row r="169" spans="1:7" s="191" customFormat="1" ht="25.5">
      <c r="A169" s="170" t="s">
        <v>1789</v>
      </c>
      <c r="B169" s="170" t="s">
        <v>1788</v>
      </c>
      <c r="C169" s="204" t="s">
        <v>1787</v>
      </c>
      <c r="D169" s="194">
        <v>1857.49048</v>
      </c>
      <c r="E169" s="194">
        <v>1857.49048</v>
      </c>
      <c r="F169" s="72">
        <v>88.1832</v>
      </c>
      <c r="G169" s="134" t="s">
        <v>1786</v>
      </c>
    </row>
    <row r="170" spans="1:7" s="191" customFormat="1" ht="15.75">
      <c r="A170" s="169"/>
      <c r="B170" s="169"/>
      <c r="C170" s="204" t="s">
        <v>1322</v>
      </c>
      <c r="D170" s="193"/>
      <c r="E170" s="193"/>
      <c r="F170" s="72">
        <v>1769.30728</v>
      </c>
      <c r="G170" s="134" t="s">
        <v>1785</v>
      </c>
    </row>
    <row r="171" spans="1:7" s="191" customFormat="1" ht="15.75">
      <c r="A171" s="170" t="s">
        <v>1784</v>
      </c>
      <c r="B171" s="170" t="s">
        <v>1783</v>
      </c>
      <c r="C171" s="34" t="s">
        <v>1782</v>
      </c>
      <c r="D171" s="194">
        <v>71.24112</v>
      </c>
      <c r="E171" s="194">
        <v>71.24112</v>
      </c>
      <c r="F171" s="72">
        <v>33.129</v>
      </c>
      <c r="G171" s="134" t="s">
        <v>1766</v>
      </c>
    </row>
    <row r="172" spans="1:7" s="191" customFormat="1" ht="15.75">
      <c r="A172" s="169"/>
      <c r="B172" s="169"/>
      <c r="C172" s="204" t="s">
        <v>1322</v>
      </c>
      <c r="D172" s="193"/>
      <c r="E172" s="193"/>
      <c r="F172" s="72">
        <v>38.11212</v>
      </c>
      <c r="G172" s="134" t="s">
        <v>1753</v>
      </c>
    </row>
    <row r="173" spans="1:7" s="191" customFormat="1" ht="25.5">
      <c r="A173" s="34" t="s">
        <v>1781</v>
      </c>
      <c r="B173" s="34" t="s">
        <v>1780</v>
      </c>
      <c r="C173" s="34" t="s">
        <v>1284</v>
      </c>
      <c r="D173" s="72">
        <v>27.506</v>
      </c>
      <c r="E173" s="72">
        <v>27.506</v>
      </c>
      <c r="F173" s="72">
        <v>27.506</v>
      </c>
      <c r="G173" s="134" t="s">
        <v>1779</v>
      </c>
    </row>
    <row r="174" spans="1:7" s="191" customFormat="1" ht="25.5">
      <c r="A174" s="34" t="s">
        <v>1778</v>
      </c>
      <c r="B174" s="34" t="s">
        <v>1777</v>
      </c>
      <c r="C174" s="204" t="s">
        <v>1322</v>
      </c>
      <c r="D174" s="72">
        <v>220.39609</v>
      </c>
      <c r="E174" s="72">
        <v>220.39609</v>
      </c>
      <c r="F174" s="72">
        <v>220.39609</v>
      </c>
      <c r="G174" s="134" t="s">
        <v>1776</v>
      </c>
    </row>
    <row r="175" spans="1:7" s="191" customFormat="1" ht="15.75">
      <c r="A175" s="170" t="s">
        <v>1775</v>
      </c>
      <c r="B175" s="170" t="s">
        <v>1774</v>
      </c>
      <c r="C175" s="34" t="s">
        <v>1767</v>
      </c>
      <c r="D175" s="194">
        <v>598.51291</v>
      </c>
      <c r="E175" s="194">
        <v>598.51291</v>
      </c>
      <c r="F175" s="72">
        <v>21.084</v>
      </c>
      <c r="G175" s="134" t="s">
        <v>1766</v>
      </c>
    </row>
    <row r="176" spans="1:7" s="191" customFormat="1" ht="15.75">
      <c r="A176" s="169"/>
      <c r="B176" s="169"/>
      <c r="C176" s="204" t="s">
        <v>1322</v>
      </c>
      <c r="D176" s="193"/>
      <c r="E176" s="193"/>
      <c r="F176" s="72">
        <v>577.42891</v>
      </c>
      <c r="G176" s="134" t="s">
        <v>1753</v>
      </c>
    </row>
    <row r="177" spans="1:7" s="191" customFormat="1" ht="25.5">
      <c r="A177" s="34" t="s">
        <v>1773</v>
      </c>
      <c r="B177" s="34" t="s">
        <v>1772</v>
      </c>
      <c r="C177" s="34" t="s">
        <v>1771</v>
      </c>
      <c r="D177" s="72">
        <v>17.826</v>
      </c>
      <c r="E177" s="72">
        <v>17.826</v>
      </c>
      <c r="F177" s="72">
        <v>17.826</v>
      </c>
      <c r="G177" s="134" t="s">
        <v>1770</v>
      </c>
    </row>
    <row r="178" spans="1:7" s="191" customFormat="1" ht="15.75">
      <c r="A178" s="170" t="s">
        <v>1769</v>
      </c>
      <c r="B178" s="170" t="s">
        <v>1768</v>
      </c>
      <c r="C178" s="34" t="s">
        <v>1767</v>
      </c>
      <c r="D178" s="215">
        <v>144.65345</v>
      </c>
      <c r="E178" s="215">
        <v>144.65345</v>
      </c>
      <c r="F178" s="72">
        <v>10.967</v>
      </c>
      <c r="G178" s="134" t="s">
        <v>1766</v>
      </c>
    </row>
    <row r="179" spans="1:7" s="191" customFormat="1" ht="15.75">
      <c r="A179" s="169"/>
      <c r="B179" s="169"/>
      <c r="C179" s="204" t="s">
        <v>1322</v>
      </c>
      <c r="D179" s="214"/>
      <c r="E179" s="214"/>
      <c r="F179" s="72">
        <v>133.68645</v>
      </c>
      <c r="G179" s="134" t="s">
        <v>1765</v>
      </c>
    </row>
    <row r="180" spans="1:7" s="191" customFormat="1" ht="38.25">
      <c r="A180" s="170" t="s">
        <v>1764</v>
      </c>
      <c r="B180" s="170" t="s">
        <v>1763</v>
      </c>
      <c r="C180" s="204" t="s">
        <v>1353</v>
      </c>
      <c r="D180" s="194">
        <v>1478.375</v>
      </c>
      <c r="E180" s="194">
        <v>1478.375</v>
      </c>
      <c r="F180" s="72">
        <v>51.834</v>
      </c>
      <c r="G180" s="134" t="s">
        <v>1757</v>
      </c>
    </row>
    <row r="181" spans="1:7" s="191" customFormat="1" ht="15.75">
      <c r="A181" s="169"/>
      <c r="B181" s="169"/>
      <c r="C181" s="204" t="s">
        <v>1322</v>
      </c>
      <c r="D181" s="193"/>
      <c r="E181" s="193"/>
      <c r="F181" s="72">
        <v>1426.541</v>
      </c>
      <c r="G181" s="134" t="s">
        <v>1762</v>
      </c>
    </row>
    <row r="182" spans="1:7" s="191" customFormat="1" ht="25.5">
      <c r="A182" s="34" t="s">
        <v>1761</v>
      </c>
      <c r="B182" s="34" t="s">
        <v>1760</v>
      </c>
      <c r="C182" s="204" t="s">
        <v>1322</v>
      </c>
      <c r="D182" s="72">
        <v>1339.227</v>
      </c>
      <c r="E182" s="72">
        <v>1339.227</v>
      </c>
      <c r="F182" s="72">
        <v>1311.7686</v>
      </c>
      <c r="G182" s="134" t="s">
        <v>1496</v>
      </c>
    </row>
    <row r="183" spans="1:7" s="191" customFormat="1" ht="38.25">
      <c r="A183" s="170" t="s">
        <v>1759</v>
      </c>
      <c r="B183" s="170" t="s">
        <v>1758</v>
      </c>
      <c r="C183" s="204" t="s">
        <v>1353</v>
      </c>
      <c r="D183" s="194">
        <v>1006.5066</v>
      </c>
      <c r="E183" s="194">
        <v>1006.5066</v>
      </c>
      <c r="F183" s="72">
        <v>45.216</v>
      </c>
      <c r="G183" s="134" t="s">
        <v>1757</v>
      </c>
    </row>
    <row r="184" spans="1:7" s="191" customFormat="1" ht="15.75">
      <c r="A184" s="169"/>
      <c r="B184" s="169"/>
      <c r="C184" s="204" t="s">
        <v>1322</v>
      </c>
      <c r="D184" s="193"/>
      <c r="E184" s="193"/>
      <c r="F184" s="72">
        <v>961.2906</v>
      </c>
      <c r="G184" s="134" t="s">
        <v>1756</v>
      </c>
    </row>
    <row r="185" spans="1:7" s="202" customFormat="1" ht="15.75">
      <c r="A185" s="34" t="s">
        <v>1755</v>
      </c>
      <c r="B185" s="34" t="s">
        <v>1754</v>
      </c>
      <c r="C185" s="204" t="s">
        <v>1322</v>
      </c>
      <c r="D185" s="72">
        <v>395.79613</v>
      </c>
      <c r="E185" s="72">
        <v>395.79613</v>
      </c>
      <c r="F185" s="72">
        <v>395.79575</v>
      </c>
      <c r="G185" s="134" t="s">
        <v>1753</v>
      </c>
    </row>
    <row r="186" spans="1:7" s="191" customFormat="1" ht="25.5">
      <c r="A186" s="34" t="s">
        <v>1752</v>
      </c>
      <c r="B186" s="34" t="s">
        <v>1751</v>
      </c>
      <c r="C186" s="190" t="s">
        <v>1322</v>
      </c>
      <c r="D186" s="72">
        <v>615.4996</v>
      </c>
      <c r="E186" s="72">
        <v>615.4996</v>
      </c>
      <c r="F186" s="72">
        <v>615.4996</v>
      </c>
      <c r="G186" s="134" t="s">
        <v>1279</v>
      </c>
    </row>
    <row r="187" spans="1:7" s="191" customFormat="1" ht="38.25">
      <c r="A187" s="34" t="s">
        <v>1750</v>
      </c>
      <c r="B187" s="34" t="s">
        <v>1749</v>
      </c>
      <c r="C187" s="190" t="s">
        <v>1322</v>
      </c>
      <c r="D187" s="72">
        <v>53.9946</v>
      </c>
      <c r="E187" s="72">
        <v>53.9946</v>
      </c>
      <c r="F187" s="72">
        <v>53.9946</v>
      </c>
      <c r="G187" s="134" t="s">
        <v>1675</v>
      </c>
    </row>
    <row r="188" spans="1:7" s="191" customFormat="1" ht="38.25">
      <c r="A188" s="34" t="s">
        <v>1748</v>
      </c>
      <c r="B188" s="34" t="s">
        <v>1747</v>
      </c>
      <c r="C188" s="34" t="s">
        <v>1284</v>
      </c>
      <c r="D188" s="72">
        <v>66.6434</v>
      </c>
      <c r="E188" s="72">
        <v>66.6434</v>
      </c>
      <c r="F188" s="72">
        <v>66.6434</v>
      </c>
      <c r="G188" s="134" t="s">
        <v>1746</v>
      </c>
    </row>
    <row r="189" spans="1:7" s="191" customFormat="1" ht="38.25">
      <c r="A189" s="34" t="s">
        <v>1745</v>
      </c>
      <c r="B189" s="34" t="s">
        <v>1744</v>
      </c>
      <c r="C189" s="204" t="s">
        <v>1353</v>
      </c>
      <c r="D189" s="72">
        <v>10.8</v>
      </c>
      <c r="E189" s="72">
        <v>10.8</v>
      </c>
      <c r="F189" s="72">
        <v>10.8</v>
      </c>
      <c r="G189" s="134" t="s">
        <v>1302</v>
      </c>
    </row>
    <row r="190" spans="1:7" s="191" customFormat="1" ht="38.25">
      <c r="A190" s="170" t="s">
        <v>1743</v>
      </c>
      <c r="B190" s="170" t="s">
        <v>1742</v>
      </c>
      <c r="C190" s="204" t="s">
        <v>1353</v>
      </c>
      <c r="D190" s="194">
        <v>104.4224</v>
      </c>
      <c r="E190" s="194">
        <v>104.4224</v>
      </c>
      <c r="F190" s="72">
        <v>2.7</v>
      </c>
      <c r="G190" s="134" t="s">
        <v>1302</v>
      </c>
    </row>
    <row r="191" spans="1:7" s="191" customFormat="1" ht="15.75">
      <c r="A191" s="169"/>
      <c r="B191" s="169"/>
      <c r="C191" s="190" t="s">
        <v>1322</v>
      </c>
      <c r="D191" s="193"/>
      <c r="E191" s="193"/>
      <c r="F191" s="72">
        <v>101.7224</v>
      </c>
      <c r="G191" s="134" t="s">
        <v>1741</v>
      </c>
    </row>
    <row r="192" spans="1:7" s="191" customFormat="1" ht="38.25">
      <c r="A192" s="34" t="s">
        <v>1740</v>
      </c>
      <c r="B192" s="34" t="s">
        <v>1739</v>
      </c>
      <c r="C192" s="190" t="s">
        <v>1322</v>
      </c>
      <c r="D192" s="72">
        <v>107.101</v>
      </c>
      <c r="E192" s="72">
        <v>107.101</v>
      </c>
      <c r="F192" s="72">
        <v>107.101</v>
      </c>
      <c r="G192" s="134" t="s">
        <v>1472</v>
      </c>
    </row>
    <row r="193" spans="1:7" s="191" customFormat="1" ht="38.25">
      <c r="A193" s="34" t="s">
        <v>1738</v>
      </c>
      <c r="B193" s="34" t="s">
        <v>1737</v>
      </c>
      <c r="C193" s="190" t="s">
        <v>1322</v>
      </c>
      <c r="D193" s="72">
        <v>51.5964</v>
      </c>
      <c r="E193" s="72">
        <v>51.5964</v>
      </c>
      <c r="F193" s="72">
        <v>51.5964</v>
      </c>
      <c r="G193" s="134" t="s">
        <v>1472</v>
      </c>
    </row>
    <row r="194" spans="1:7" s="191" customFormat="1" ht="38.25">
      <c r="A194" s="34" t="s">
        <v>1736</v>
      </c>
      <c r="B194" s="34" t="s">
        <v>1735</v>
      </c>
      <c r="C194" s="190" t="s">
        <v>1322</v>
      </c>
      <c r="D194" s="72">
        <v>177.84375</v>
      </c>
      <c r="E194" s="72">
        <v>177.84375</v>
      </c>
      <c r="F194" s="72">
        <v>177.84375</v>
      </c>
      <c r="G194" s="134" t="s">
        <v>1675</v>
      </c>
    </row>
    <row r="195" spans="1:7" s="191" customFormat="1" ht="38.25">
      <c r="A195" s="34" t="s">
        <v>1734</v>
      </c>
      <c r="B195" s="34" t="s">
        <v>1733</v>
      </c>
      <c r="C195" s="190" t="s">
        <v>1322</v>
      </c>
      <c r="D195" s="72">
        <v>204.1902</v>
      </c>
      <c r="E195" s="72">
        <v>204.1902</v>
      </c>
      <c r="F195" s="72">
        <v>204.1902</v>
      </c>
      <c r="G195" s="134" t="s">
        <v>1675</v>
      </c>
    </row>
    <row r="196" spans="1:7" s="191" customFormat="1" ht="38.25">
      <c r="A196" s="34" t="s">
        <v>1732</v>
      </c>
      <c r="B196" s="34" t="s">
        <v>1731</v>
      </c>
      <c r="C196" s="190" t="s">
        <v>1322</v>
      </c>
      <c r="D196" s="72">
        <v>284.0634</v>
      </c>
      <c r="E196" s="72">
        <v>284.0634</v>
      </c>
      <c r="F196" s="72">
        <v>284.0634</v>
      </c>
      <c r="G196" s="134" t="s">
        <v>1675</v>
      </c>
    </row>
    <row r="197" spans="1:7" s="191" customFormat="1" ht="38.25">
      <c r="A197" s="34" t="s">
        <v>1730</v>
      </c>
      <c r="B197" s="34" t="s">
        <v>1729</v>
      </c>
      <c r="C197" s="190" t="s">
        <v>1322</v>
      </c>
      <c r="D197" s="72">
        <v>283.289</v>
      </c>
      <c r="E197" s="72">
        <v>283.289</v>
      </c>
      <c r="F197" s="72">
        <v>283.289</v>
      </c>
      <c r="G197" s="134" t="s">
        <v>1675</v>
      </c>
    </row>
    <row r="198" spans="1:7" s="191" customFormat="1" ht="15.75">
      <c r="A198" s="221" t="s">
        <v>1728</v>
      </c>
      <c r="B198" s="170" t="s">
        <v>1727</v>
      </c>
      <c r="C198" s="190" t="s">
        <v>1284</v>
      </c>
      <c r="D198" s="194">
        <v>96.8586</v>
      </c>
      <c r="E198" s="194">
        <v>96.8586</v>
      </c>
      <c r="F198" s="72">
        <v>2.7</v>
      </c>
      <c r="G198" s="134" t="s">
        <v>1501</v>
      </c>
    </row>
    <row r="199" spans="1:7" s="191" customFormat="1" ht="15.75">
      <c r="A199" s="220"/>
      <c r="B199" s="169"/>
      <c r="C199" s="190" t="s">
        <v>1322</v>
      </c>
      <c r="D199" s="193"/>
      <c r="E199" s="193"/>
      <c r="F199" s="72">
        <v>94.1586</v>
      </c>
      <c r="G199" s="134" t="s">
        <v>1675</v>
      </c>
    </row>
    <row r="200" spans="1:7" s="191" customFormat="1" ht="15.75">
      <c r="A200" s="221" t="s">
        <v>1726</v>
      </c>
      <c r="B200" s="170" t="s">
        <v>1725</v>
      </c>
      <c r="C200" s="190" t="s">
        <v>1284</v>
      </c>
      <c r="D200" s="194">
        <v>79.9806</v>
      </c>
      <c r="E200" s="194">
        <v>79.9806</v>
      </c>
      <c r="F200" s="72">
        <v>2.7</v>
      </c>
      <c r="G200" s="134" t="s">
        <v>1501</v>
      </c>
    </row>
    <row r="201" spans="1:7" s="191" customFormat="1" ht="15.75">
      <c r="A201" s="220"/>
      <c r="B201" s="169"/>
      <c r="C201" s="190" t="s">
        <v>1322</v>
      </c>
      <c r="D201" s="193"/>
      <c r="E201" s="193"/>
      <c r="F201" s="72">
        <v>77.2806</v>
      </c>
      <c r="G201" s="134" t="s">
        <v>1675</v>
      </c>
    </row>
    <row r="202" spans="1:7" s="191" customFormat="1" ht="15.75">
      <c r="A202" s="221" t="s">
        <v>1724</v>
      </c>
      <c r="B202" s="170" t="s">
        <v>1723</v>
      </c>
      <c r="C202" s="190" t="s">
        <v>1284</v>
      </c>
      <c r="D202" s="194">
        <v>52.5102</v>
      </c>
      <c r="E202" s="194">
        <v>52.5102</v>
      </c>
      <c r="F202" s="72">
        <v>2.7</v>
      </c>
      <c r="G202" s="134" t="s">
        <v>1501</v>
      </c>
    </row>
    <row r="203" spans="1:7" s="191" customFormat="1" ht="15.75">
      <c r="A203" s="220"/>
      <c r="B203" s="169"/>
      <c r="C203" s="190" t="s">
        <v>1322</v>
      </c>
      <c r="D203" s="193"/>
      <c r="E203" s="193"/>
      <c r="F203" s="72">
        <v>49.8102</v>
      </c>
      <c r="G203" s="134" t="s">
        <v>1675</v>
      </c>
    </row>
    <row r="204" spans="1:7" s="191" customFormat="1" ht="15.75">
      <c r="A204" s="221" t="s">
        <v>1722</v>
      </c>
      <c r="B204" s="170" t="s">
        <v>1721</v>
      </c>
      <c r="C204" s="190" t="s">
        <v>1284</v>
      </c>
      <c r="D204" s="194">
        <v>143.1778</v>
      </c>
      <c r="E204" s="194">
        <v>143.1778</v>
      </c>
      <c r="F204" s="72">
        <v>2.7</v>
      </c>
      <c r="G204" s="134" t="s">
        <v>1501</v>
      </c>
    </row>
    <row r="205" spans="1:7" s="191" customFormat="1" ht="15.75">
      <c r="A205" s="220"/>
      <c r="B205" s="169"/>
      <c r="C205" s="190" t="s">
        <v>1322</v>
      </c>
      <c r="D205" s="193"/>
      <c r="E205" s="193"/>
      <c r="F205" s="72">
        <v>117.3262</v>
      </c>
      <c r="G205" s="134" t="s">
        <v>1688</v>
      </c>
    </row>
    <row r="206" spans="1:7" s="191" customFormat="1" ht="15.75">
      <c r="A206" s="221" t="s">
        <v>1720</v>
      </c>
      <c r="B206" s="170" t="s">
        <v>1719</v>
      </c>
      <c r="C206" s="190" t="s">
        <v>1284</v>
      </c>
      <c r="D206" s="194">
        <v>75.8706</v>
      </c>
      <c r="E206" s="194">
        <v>75.8706</v>
      </c>
      <c r="F206" s="72">
        <v>2.7</v>
      </c>
      <c r="G206" s="134" t="s">
        <v>1501</v>
      </c>
    </row>
    <row r="207" spans="1:7" s="191" customFormat="1" ht="15.75">
      <c r="A207" s="220"/>
      <c r="B207" s="169"/>
      <c r="C207" s="190" t="s">
        <v>1322</v>
      </c>
      <c r="D207" s="193"/>
      <c r="E207" s="193"/>
      <c r="F207" s="72">
        <v>73.1706</v>
      </c>
      <c r="G207" s="134" t="s">
        <v>1688</v>
      </c>
    </row>
    <row r="208" spans="1:7" s="191" customFormat="1" ht="38.25">
      <c r="A208" s="59" t="s">
        <v>1718</v>
      </c>
      <c r="B208" s="34" t="s">
        <v>1717</v>
      </c>
      <c r="C208" s="190" t="s">
        <v>1284</v>
      </c>
      <c r="D208" s="72">
        <v>2.7</v>
      </c>
      <c r="E208" s="72">
        <v>2.7</v>
      </c>
      <c r="F208" s="72">
        <v>2.7</v>
      </c>
      <c r="G208" s="134" t="s">
        <v>1501</v>
      </c>
    </row>
    <row r="209" spans="1:7" s="191" customFormat="1" ht="38.25">
      <c r="A209" s="59" t="s">
        <v>1716</v>
      </c>
      <c r="B209" s="34" t="s">
        <v>1715</v>
      </c>
      <c r="C209" s="190" t="s">
        <v>1284</v>
      </c>
      <c r="D209" s="72">
        <v>8.1</v>
      </c>
      <c r="E209" s="72">
        <v>8.1</v>
      </c>
      <c r="F209" s="72">
        <v>8.1</v>
      </c>
      <c r="G209" s="134" t="s">
        <v>1501</v>
      </c>
    </row>
    <row r="210" spans="1:7" s="191" customFormat="1" ht="15.75">
      <c r="A210" s="221" t="s">
        <v>1714</v>
      </c>
      <c r="B210" s="170" t="s">
        <v>1713</v>
      </c>
      <c r="C210" s="190" t="s">
        <v>1284</v>
      </c>
      <c r="D210" s="194">
        <v>54.717</v>
      </c>
      <c r="E210" s="194">
        <v>54.717</v>
      </c>
      <c r="F210" s="72">
        <v>2.7</v>
      </c>
      <c r="G210" s="134" t="s">
        <v>1501</v>
      </c>
    </row>
    <row r="211" spans="1:7" s="191" customFormat="1" ht="15.75">
      <c r="A211" s="220"/>
      <c r="B211" s="169"/>
      <c r="C211" s="190" t="s">
        <v>1322</v>
      </c>
      <c r="D211" s="193"/>
      <c r="E211" s="193"/>
      <c r="F211" s="72">
        <v>52.017</v>
      </c>
      <c r="G211" s="134" t="s">
        <v>1675</v>
      </c>
    </row>
    <row r="212" spans="1:7" s="191" customFormat="1" ht="38.25">
      <c r="A212" s="59" t="s">
        <v>1712</v>
      </c>
      <c r="B212" s="34" t="s">
        <v>1711</v>
      </c>
      <c r="C212" s="190" t="s">
        <v>1284</v>
      </c>
      <c r="D212" s="72">
        <v>5.4</v>
      </c>
      <c r="E212" s="72">
        <v>5.4</v>
      </c>
      <c r="F212" s="72">
        <v>5.4</v>
      </c>
      <c r="G212" s="134" t="s">
        <v>1501</v>
      </c>
    </row>
    <row r="213" spans="1:7" s="191" customFormat="1" ht="38.25">
      <c r="A213" s="59" t="s">
        <v>1710</v>
      </c>
      <c r="B213" s="34" t="s">
        <v>1709</v>
      </c>
      <c r="C213" s="190" t="s">
        <v>1284</v>
      </c>
      <c r="D213" s="72">
        <v>10.8</v>
      </c>
      <c r="E213" s="72">
        <v>10.8</v>
      </c>
      <c r="F213" s="72">
        <v>10.8</v>
      </c>
      <c r="G213" s="134" t="s">
        <v>1501</v>
      </c>
    </row>
    <row r="214" spans="1:7" s="191" customFormat="1" ht="15.75">
      <c r="A214" s="221" t="s">
        <v>1708</v>
      </c>
      <c r="B214" s="170" t="s">
        <v>1707</v>
      </c>
      <c r="C214" s="190" t="s">
        <v>1284</v>
      </c>
      <c r="D214" s="194">
        <v>587.71316</v>
      </c>
      <c r="E214" s="194">
        <v>587.71316</v>
      </c>
      <c r="F214" s="72">
        <v>5.4</v>
      </c>
      <c r="G214" s="134" t="s">
        <v>1501</v>
      </c>
    </row>
    <row r="215" spans="1:7" s="191" customFormat="1" ht="15.75">
      <c r="A215" s="223"/>
      <c r="B215" s="175"/>
      <c r="C215" s="204" t="s">
        <v>1681</v>
      </c>
      <c r="D215" s="222"/>
      <c r="E215" s="222"/>
      <c r="F215" s="72">
        <v>3.24</v>
      </c>
      <c r="G215" s="134" t="s">
        <v>1680</v>
      </c>
    </row>
    <row r="216" spans="1:7" s="191" customFormat="1" ht="15.75">
      <c r="A216" s="220"/>
      <c r="B216" s="169"/>
      <c r="C216" s="190" t="s">
        <v>1322</v>
      </c>
      <c r="D216" s="222"/>
      <c r="E216" s="222"/>
      <c r="F216" s="72">
        <v>395.97201</v>
      </c>
      <c r="G216" s="134" t="s">
        <v>1675</v>
      </c>
    </row>
    <row r="217" spans="1:7" s="191" customFormat="1" ht="15.75">
      <c r="A217" s="221" t="s">
        <v>1706</v>
      </c>
      <c r="B217" s="170" t="s">
        <v>1705</v>
      </c>
      <c r="C217" s="190" t="s">
        <v>1284</v>
      </c>
      <c r="D217" s="222"/>
      <c r="E217" s="222"/>
      <c r="F217" s="72">
        <v>3.78675</v>
      </c>
      <c r="G217" s="134" t="s">
        <v>1501</v>
      </c>
    </row>
    <row r="218" spans="1:7" s="191" customFormat="1" ht="15.75">
      <c r="A218" s="220"/>
      <c r="B218" s="169"/>
      <c r="C218" s="190" t="s">
        <v>1322</v>
      </c>
      <c r="D218" s="193"/>
      <c r="E218" s="193"/>
      <c r="F218" s="72">
        <v>179.3144</v>
      </c>
      <c r="G218" s="134" t="s">
        <v>1675</v>
      </c>
    </row>
    <row r="219" spans="1:7" s="191" customFormat="1" ht="15.75">
      <c r="A219" s="221" t="s">
        <v>1704</v>
      </c>
      <c r="B219" s="170" t="s">
        <v>1703</v>
      </c>
      <c r="C219" s="190" t="s">
        <v>1284</v>
      </c>
      <c r="D219" s="194">
        <v>743.72681</v>
      </c>
      <c r="E219" s="194">
        <v>743.72681</v>
      </c>
      <c r="F219" s="72">
        <v>10.8</v>
      </c>
      <c r="G219" s="134" t="s">
        <v>1501</v>
      </c>
    </row>
    <row r="220" spans="1:7" s="191" customFormat="1" ht="15.75">
      <c r="A220" s="223"/>
      <c r="B220" s="175"/>
      <c r="C220" s="204" t="s">
        <v>1681</v>
      </c>
      <c r="D220" s="222"/>
      <c r="E220" s="222"/>
      <c r="F220" s="72">
        <v>3.24</v>
      </c>
      <c r="G220" s="134" t="s">
        <v>1680</v>
      </c>
    </row>
    <row r="221" spans="1:7" s="191" customFormat="1" ht="15.75">
      <c r="A221" s="220"/>
      <c r="B221" s="169"/>
      <c r="C221" s="190" t="s">
        <v>1322</v>
      </c>
      <c r="D221" s="193"/>
      <c r="E221" s="193"/>
      <c r="F221" s="72">
        <v>729.68681</v>
      </c>
      <c r="G221" s="134" t="s">
        <v>1675</v>
      </c>
    </row>
    <row r="222" spans="1:7" s="191" customFormat="1" ht="15.75">
      <c r="A222" s="221" t="s">
        <v>1702</v>
      </c>
      <c r="B222" s="170" t="s">
        <v>1701</v>
      </c>
      <c r="C222" s="190" t="s">
        <v>1284</v>
      </c>
      <c r="D222" s="194">
        <v>698.45543</v>
      </c>
      <c r="E222" s="194">
        <v>698.45543</v>
      </c>
      <c r="F222" s="72">
        <v>10.8</v>
      </c>
      <c r="G222" s="134" t="s">
        <v>1501</v>
      </c>
    </row>
    <row r="223" spans="1:7" s="191" customFormat="1" ht="15.75">
      <c r="A223" s="223"/>
      <c r="B223" s="175"/>
      <c r="C223" s="190" t="s">
        <v>1322</v>
      </c>
      <c r="D223" s="222"/>
      <c r="E223" s="222"/>
      <c r="F223" s="72">
        <v>684.41543</v>
      </c>
      <c r="G223" s="134" t="s">
        <v>1675</v>
      </c>
    </row>
    <row r="224" spans="1:7" s="191" customFormat="1" ht="15.75">
      <c r="A224" s="220"/>
      <c r="B224" s="169"/>
      <c r="C224" s="204" t="s">
        <v>1681</v>
      </c>
      <c r="D224" s="193"/>
      <c r="E224" s="193"/>
      <c r="F224" s="72">
        <v>3.24</v>
      </c>
      <c r="G224" s="134" t="s">
        <v>1680</v>
      </c>
    </row>
    <row r="225" spans="1:7" s="191" customFormat="1" ht="15.75">
      <c r="A225" s="221" t="s">
        <v>1700</v>
      </c>
      <c r="B225" s="170" t="s">
        <v>1699</v>
      </c>
      <c r="C225" s="190" t="s">
        <v>1284</v>
      </c>
      <c r="D225" s="194">
        <v>452.5598</v>
      </c>
      <c r="E225" s="194">
        <v>452.5598</v>
      </c>
      <c r="F225" s="72">
        <v>8.1</v>
      </c>
      <c r="G225" s="134" t="s">
        <v>1501</v>
      </c>
    </row>
    <row r="226" spans="1:7" s="191" customFormat="1" ht="15.75">
      <c r="A226" s="223"/>
      <c r="B226" s="175"/>
      <c r="C226" s="204" t="s">
        <v>1681</v>
      </c>
      <c r="D226" s="222"/>
      <c r="E226" s="222"/>
      <c r="F226" s="72">
        <v>3.24</v>
      </c>
      <c r="G226" s="134" t="s">
        <v>1680</v>
      </c>
    </row>
    <row r="227" spans="1:7" s="191" customFormat="1" ht="15.75">
      <c r="A227" s="220"/>
      <c r="B227" s="169"/>
      <c r="C227" s="190" t="s">
        <v>1322</v>
      </c>
      <c r="D227" s="193"/>
      <c r="E227" s="193"/>
      <c r="F227" s="72">
        <v>441.2198</v>
      </c>
      <c r="G227" s="134" t="s">
        <v>1688</v>
      </c>
    </row>
    <row r="228" spans="1:7" s="191" customFormat="1" ht="15.75">
      <c r="A228" s="221" t="s">
        <v>1698</v>
      </c>
      <c r="B228" s="170" t="s">
        <v>1697</v>
      </c>
      <c r="C228" s="190" t="s">
        <v>1284</v>
      </c>
      <c r="D228" s="194">
        <v>838.35</v>
      </c>
      <c r="E228" s="194">
        <v>838.35</v>
      </c>
      <c r="F228" s="72">
        <v>10.8</v>
      </c>
      <c r="G228" s="134" t="s">
        <v>1501</v>
      </c>
    </row>
    <row r="229" spans="1:7" s="191" customFormat="1" ht="15.75">
      <c r="A229" s="223"/>
      <c r="B229" s="175"/>
      <c r="C229" s="204" t="s">
        <v>1681</v>
      </c>
      <c r="D229" s="222"/>
      <c r="E229" s="222"/>
      <c r="F229" s="72">
        <v>3.24</v>
      </c>
      <c r="G229" s="134" t="s">
        <v>1680</v>
      </c>
    </row>
    <row r="230" spans="1:7" s="191" customFormat="1" ht="15.75">
      <c r="A230" s="220"/>
      <c r="B230" s="169"/>
      <c r="C230" s="190" t="s">
        <v>1322</v>
      </c>
      <c r="D230" s="193"/>
      <c r="E230" s="193"/>
      <c r="F230" s="72">
        <v>676.4064</v>
      </c>
      <c r="G230" s="134" t="s">
        <v>1688</v>
      </c>
    </row>
    <row r="231" spans="1:7" s="191" customFormat="1" ht="15.75">
      <c r="A231" s="221" t="s">
        <v>1696</v>
      </c>
      <c r="B231" s="170" t="s">
        <v>1695</v>
      </c>
      <c r="C231" s="190" t="s">
        <v>1284</v>
      </c>
      <c r="D231" s="194">
        <v>126.1588</v>
      </c>
      <c r="E231" s="194">
        <v>126.1588</v>
      </c>
      <c r="F231" s="72">
        <v>5.4</v>
      </c>
      <c r="G231" s="134" t="s">
        <v>1501</v>
      </c>
    </row>
    <row r="232" spans="1:7" s="191" customFormat="1" ht="15.75">
      <c r="A232" s="220"/>
      <c r="B232" s="169"/>
      <c r="C232" s="204" t="s">
        <v>1681</v>
      </c>
      <c r="D232" s="193"/>
      <c r="E232" s="193"/>
      <c r="F232" s="72">
        <v>3.24</v>
      </c>
      <c r="G232" s="134" t="s">
        <v>1680</v>
      </c>
    </row>
    <row r="233" spans="1:7" s="191" customFormat="1" ht="15.75">
      <c r="A233" s="221" t="s">
        <v>1694</v>
      </c>
      <c r="B233" s="170" t="s">
        <v>1693</v>
      </c>
      <c r="C233" s="190" t="s">
        <v>1284</v>
      </c>
      <c r="D233" s="194">
        <v>184.09117</v>
      </c>
      <c r="E233" s="194">
        <v>184.09117</v>
      </c>
      <c r="F233" s="72">
        <v>5.4</v>
      </c>
      <c r="G233" s="134" t="s">
        <v>1501</v>
      </c>
    </row>
    <row r="234" spans="1:7" s="191" customFormat="1" ht="15.75">
      <c r="A234" s="220"/>
      <c r="B234" s="169"/>
      <c r="C234" s="204" t="s">
        <v>1681</v>
      </c>
      <c r="D234" s="193"/>
      <c r="E234" s="193"/>
      <c r="F234" s="72">
        <v>3.24</v>
      </c>
      <c r="G234" s="134" t="s">
        <v>1680</v>
      </c>
    </row>
    <row r="235" spans="1:7" s="191" customFormat="1" ht="15.75">
      <c r="A235" s="221" t="s">
        <v>1692</v>
      </c>
      <c r="B235" s="170" t="s">
        <v>1691</v>
      </c>
      <c r="C235" s="190" t="s">
        <v>1284</v>
      </c>
      <c r="D235" s="194">
        <v>83.329</v>
      </c>
      <c r="E235" s="194">
        <v>83.329</v>
      </c>
      <c r="F235" s="72">
        <v>3.787</v>
      </c>
      <c r="G235" s="134" t="s">
        <v>1501</v>
      </c>
    </row>
    <row r="236" spans="1:7" s="191" customFormat="1" ht="15.75">
      <c r="A236" s="220"/>
      <c r="B236" s="169"/>
      <c r="C236" s="190" t="s">
        <v>1322</v>
      </c>
      <c r="D236" s="193"/>
      <c r="E236" s="193"/>
      <c r="F236" s="72">
        <v>79.5422</v>
      </c>
      <c r="G236" s="134" t="s">
        <v>1688</v>
      </c>
    </row>
    <row r="237" spans="1:7" s="191" customFormat="1" ht="15.75">
      <c r="A237" s="218" t="s">
        <v>1690</v>
      </c>
      <c r="B237" s="170" t="s">
        <v>1689</v>
      </c>
      <c r="C237" s="190" t="s">
        <v>1284</v>
      </c>
      <c r="D237" s="194">
        <v>83.329</v>
      </c>
      <c r="E237" s="194">
        <v>83.329</v>
      </c>
      <c r="F237" s="72">
        <v>3.787</v>
      </c>
      <c r="G237" s="134" t="s">
        <v>1501</v>
      </c>
    </row>
    <row r="238" spans="1:7" s="191" customFormat="1" ht="15.75">
      <c r="A238" s="217"/>
      <c r="B238" s="169"/>
      <c r="C238" s="190" t="s">
        <v>1322</v>
      </c>
      <c r="D238" s="193"/>
      <c r="E238" s="193"/>
      <c r="F238" s="72">
        <v>79.5422</v>
      </c>
      <c r="G238" s="134" t="s">
        <v>1688</v>
      </c>
    </row>
    <row r="239" spans="1:7" s="191" customFormat="1" ht="15.75">
      <c r="A239" s="218" t="s">
        <v>1687</v>
      </c>
      <c r="B239" s="170" t="s">
        <v>1686</v>
      </c>
      <c r="C239" s="34" t="s">
        <v>1681</v>
      </c>
      <c r="D239" s="194">
        <v>19.47797</v>
      </c>
      <c r="E239" s="194">
        <v>19.47797</v>
      </c>
      <c r="F239" s="72">
        <v>3.24</v>
      </c>
      <c r="G239" s="134" t="s">
        <v>1680</v>
      </c>
    </row>
    <row r="240" spans="1:7" s="191" customFormat="1" ht="15.75">
      <c r="A240" s="217"/>
      <c r="B240" s="169"/>
      <c r="C240" s="34" t="s">
        <v>1284</v>
      </c>
      <c r="D240" s="193"/>
      <c r="E240" s="193"/>
      <c r="F240" s="72">
        <v>7.5735</v>
      </c>
      <c r="G240" s="134" t="s">
        <v>1501</v>
      </c>
    </row>
    <row r="241" spans="1:7" s="191" customFormat="1" ht="15.75">
      <c r="A241" s="218" t="s">
        <v>1685</v>
      </c>
      <c r="B241" s="170" t="s">
        <v>1684</v>
      </c>
      <c r="C241" s="34" t="s">
        <v>1681</v>
      </c>
      <c r="D241" s="194">
        <v>18.61151</v>
      </c>
      <c r="E241" s="194">
        <v>18.61151</v>
      </c>
      <c r="F241" s="72">
        <v>3.24</v>
      </c>
      <c r="G241" s="134" t="s">
        <v>1680</v>
      </c>
    </row>
    <row r="242" spans="1:7" s="191" customFormat="1" ht="15.75">
      <c r="A242" s="217"/>
      <c r="B242" s="169"/>
      <c r="C242" s="34" t="s">
        <v>1284</v>
      </c>
      <c r="D242" s="193"/>
      <c r="E242" s="193"/>
      <c r="F242" s="72">
        <v>7.5735</v>
      </c>
      <c r="G242" s="134" t="s">
        <v>1501</v>
      </c>
    </row>
    <row r="243" spans="1:7" s="191" customFormat="1" ht="15.75">
      <c r="A243" s="218" t="s">
        <v>1683</v>
      </c>
      <c r="B243" s="170" t="s">
        <v>1682</v>
      </c>
      <c r="C243" s="34" t="s">
        <v>1681</v>
      </c>
      <c r="D243" s="194">
        <v>15.0735</v>
      </c>
      <c r="E243" s="194">
        <v>15.0735</v>
      </c>
      <c r="F243" s="72">
        <v>3.24</v>
      </c>
      <c r="G243" s="134" t="s">
        <v>1680</v>
      </c>
    </row>
    <row r="244" spans="1:7" s="191" customFormat="1" ht="15.75">
      <c r="A244" s="217"/>
      <c r="B244" s="169"/>
      <c r="C244" s="34" t="s">
        <v>1284</v>
      </c>
      <c r="D244" s="193"/>
      <c r="E244" s="193"/>
      <c r="F244" s="72">
        <v>7.5735</v>
      </c>
      <c r="G244" s="134" t="s">
        <v>1501</v>
      </c>
    </row>
    <row r="245" spans="1:7" s="191" customFormat="1" ht="38.25">
      <c r="A245" s="219" t="s">
        <v>1679</v>
      </c>
      <c r="B245" s="34" t="s">
        <v>1678</v>
      </c>
      <c r="C245" s="34" t="s">
        <v>1284</v>
      </c>
      <c r="D245" s="72">
        <v>3.78675</v>
      </c>
      <c r="E245" s="72">
        <v>3.78675</v>
      </c>
      <c r="F245" s="72">
        <v>3.78675</v>
      </c>
      <c r="G245" s="134" t="s">
        <v>51</v>
      </c>
    </row>
    <row r="246" spans="1:7" s="191" customFormat="1" ht="15.75">
      <c r="A246" s="218" t="s">
        <v>1677</v>
      </c>
      <c r="B246" s="170" t="s">
        <v>1676</v>
      </c>
      <c r="C246" s="190" t="s">
        <v>1284</v>
      </c>
      <c r="D246" s="194">
        <v>201.27775</v>
      </c>
      <c r="E246" s="194">
        <v>201.27775</v>
      </c>
      <c r="F246" s="72">
        <v>3.78675</v>
      </c>
      <c r="G246" s="134" t="s">
        <v>1501</v>
      </c>
    </row>
    <row r="247" spans="1:7" s="191" customFormat="1" ht="15.75">
      <c r="A247" s="217"/>
      <c r="B247" s="169"/>
      <c r="C247" s="216" t="s">
        <v>1322</v>
      </c>
      <c r="D247" s="193"/>
      <c r="E247" s="193"/>
      <c r="F247" s="72">
        <v>197.491</v>
      </c>
      <c r="G247" s="134" t="s">
        <v>1675</v>
      </c>
    </row>
    <row r="248" spans="1:7" s="191" customFormat="1" ht="25.5">
      <c r="A248" s="34" t="s">
        <v>1674</v>
      </c>
      <c r="B248" s="34" t="s">
        <v>1673</v>
      </c>
      <c r="C248" s="190" t="s">
        <v>1322</v>
      </c>
      <c r="D248" s="72">
        <v>187.70435</v>
      </c>
      <c r="E248" s="72">
        <v>187.70435</v>
      </c>
      <c r="F248" s="72">
        <v>187.70435</v>
      </c>
      <c r="G248" s="134" t="s">
        <v>1597</v>
      </c>
    </row>
    <row r="249" spans="1:7" s="191" customFormat="1" ht="25.5">
      <c r="A249" s="34" t="s">
        <v>1672</v>
      </c>
      <c r="B249" s="34" t="s">
        <v>1671</v>
      </c>
      <c r="C249" s="190" t="s">
        <v>1322</v>
      </c>
      <c r="D249" s="72">
        <v>147.6848</v>
      </c>
      <c r="E249" s="72">
        <v>147.6848</v>
      </c>
      <c r="F249" s="72">
        <v>147.6848</v>
      </c>
      <c r="G249" s="134" t="s">
        <v>1670</v>
      </c>
    </row>
    <row r="250" spans="1:7" s="191" customFormat="1" ht="38.25">
      <c r="A250" s="34" t="s">
        <v>1669</v>
      </c>
      <c r="B250" s="34" t="s">
        <v>1668</v>
      </c>
      <c r="C250" s="190" t="s">
        <v>1322</v>
      </c>
      <c r="D250" s="72">
        <v>547.23414</v>
      </c>
      <c r="E250" s="72">
        <v>547.23414</v>
      </c>
      <c r="F250" s="72">
        <v>547.23414</v>
      </c>
      <c r="G250" s="134" t="s">
        <v>1667</v>
      </c>
    </row>
    <row r="251" spans="1:7" s="191" customFormat="1" ht="38.25">
      <c r="A251" s="34" t="s">
        <v>1666</v>
      </c>
      <c r="B251" s="34" t="s">
        <v>1665</v>
      </c>
      <c r="C251" s="190" t="s">
        <v>1322</v>
      </c>
      <c r="D251" s="72">
        <v>682.9092</v>
      </c>
      <c r="E251" s="72">
        <v>682.9092</v>
      </c>
      <c r="F251" s="72">
        <v>682.9092</v>
      </c>
      <c r="G251" s="134" t="s">
        <v>1444</v>
      </c>
    </row>
    <row r="252" spans="1:7" s="191" customFormat="1" ht="38.25">
      <c r="A252" s="34" t="s">
        <v>1664</v>
      </c>
      <c r="B252" s="34" t="s">
        <v>1663</v>
      </c>
      <c r="C252" s="204" t="s">
        <v>1353</v>
      </c>
      <c r="D252" s="72">
        <v>47.33507</v>
      </c>
      <c r="E252" s="72">
        <v>47.33507</v>
      </c>
      <c r="F252" s="72">
        <v>47.33507</v>
      </c>
      <c r="G252" s="134" t="s">
        <v>1630</v>
      </c>
    </row>
    <row r="253" spans="1:7" s="191" customFormat="1" ht="38.25">
      <c r="A253" s="170" t="s">
        <v>1662</v>
      </c>
      <c r="B253" s="170" t="s">
        <v>1661</v>
      </c>
      <c r="C253" s="204" t="s">
        <v>1353</v>
      </c>
      <c r="D253" s="215">
        <v>103.80395</v>
      </c>
      <c r="E253" s="215">
        <v>103.80395</v>
      </c>
      <c r="F253" s="72">
        <v>33.0204</v>
      </c>
      <c r="G253" s="134" t="s">
        <v>1648</v>
      </c>
    </row>
    <row r="254" spans="1:7" s="191" customFormat="1" ht="15.75">
      <c r="A254" s="169"/>
      <c r="B254" s="169"/>
      <c r="C254" s="204" t="s">
        <v>1322</v>
      </c>
      <c r="D254" s="214"/>
      <c r="E254" s="214"/>
      <c r="F254" s="72">
        <v>70.78355</v>
      </c>
      <c r="G254" s="134" t="s">
        <v>1423</v>
      </c>
    </row>
    <row r="255" spans="1:7" s="191" customFormat="1" ht="38.25">
      <c r="A255" s="34" t="s">
        <v>1660</v>
      </c>
      <c r="B255" s="34" t="s">
        <v>1659</v>
      </c>
      <c r="C255" s="204" t="s">
        <v>1353</v>
      </c>
      <c r="D255" s="72">
        <v>163.66437</v>
      </c>
      <c r="E255" s="72">
        <v>163.66437</v>
      </c>
      <c r="F255" s="72">
        <v>38.66437</v>
      </c>
      <c r="G255" s="134" t="s">
        <v>1656</v>
      </c>
    </row>
    <row r="256" spans="1:7" s="191" customFormat="1" ht="38.25">
      <c r="A256" s="34" t="s">
        <v>1658</v>
      </c>
      <c r="B256" s="34" t="s">
        <v>1657</v>
      </c>
      <c r="C256" s="204" t="s">
        <v>1353</v>
      </c>
      <c r="D256" s="72">
        <v>161.68091</v>
      </c>
      <c r="E256" s="72">
        <v>161.68091</v>
      </c>
      <c r="F256" s="72">
        <v>38.66437</v>
      </c>
      <c r="G256" s="134" t="s">
        <v>1656</v>
      </c>
    </row>
    <row r="257" spans="1:7" s="191" customFormat="1" ht="38.25">
      <c r="A257" s="170" t="s">
        <v>1655</v>
      </c>
      <c r="B257" s="170" t="s">
        <v>1654</v>
      </c>
      <c r="C257" s="204" t="s">
        <v>1353</v>
      </c>
      <c r="D257" s="194">
        <v>415.55379</v>
      </c>
      <c r="E257" s="194">
        <v>415.55379</v>
      </c>
      <c r="F257" s="72">
        <v>9.72</v>
      </c>
      <c r="G257" s="134" t="s">
        <v>1651</v>
      </c>
    </row>
    <row r="258" spans="1:7" s="191" customFormat="1" ht="15.75">
      <c r="A258" s="169"/>
      <c r="B258" s="169"/>
      <c r="C258" s="190" t="s">
        <v>1322</v>
      </c>
      <c r="D258" s="193"/>
      <c r="E258" s="193"/>
      <c r="F258" s="72">
        <v>405.83379</v>
      </c>
      <c r="G258" s="134" t="s">
        <v>1640</v>
      </c>
    </row>
    <row r="259" spans="1:7" s="191" customFormat="1" ht="38.25">
      <c r="A259" s="170" t="s">
        <v>1653</v>
      </c>
      <c r="B259" s="170" t="s">
        <v>1652</v>
      </c>
      <c r="C259" s="204" t="s">
        <v>1353</v>
      </c>
      <c r="D259" s="194">
        <v>1762.66446</v>
      </c>
      <c r="E259" s="194">
        <v>1762.66446</v>
      </c>
      <c r="F259" s="72">
        <v>21.81895</v>
      </c>
      <c r="G259" s="134" t="s">
        <v>1651</v>
      </c>
    </row>
    <row r="260" spans="1:7" s="191" customFormat="1" ht="15.75">
      <c r="A260" s="169"/>
      <c r="B260" s="169"/>
      <c r="C260" s="190" t="s">
        <v>1322</v>
      </c>
      <c r="D260" s="193"/>
      <c r="E260" s="193"/>
      <c r="F260" s="72">
        <v>1740.84551</v>
      </c>
      <c r="G260" s="134" t="s">
        <v>1338</v>
      </c>
    </row>
    <row r="261" spans="1:7" s="191" customFormat="1" ht="38.25">
      <c r="A261" s="170" t="s">
        <v>1650</v>
      </c>
      <c r="B261" s="170" t="s">
        <v>1649</v>
      </c>
      <c r="C261" s="204" t="s">
        <v>1353</v>
      </c>
      <c r="D261" s="194">
        <v>560.58618</v>
      </c>
      <c r="E261" s="194">
        <v>560.58618</v>
      </c>
      <c r="F261" s="72">
        <v>34.5384</v>
      </c>
      <c r="G261" s="134" t="s">
        <v>1648</v>
      </c>
    </row>
    <row r="262" spans="1:7" s="191" customFormat="1" ht="15.75">
      <c r="A262" s="169"/>
      <c r="B262" s="169"/>
      <c r="C262" s="190" t="s">
        <v>1322</v>
      </c>
      <c r="D262" s="193"/>
      <c r="E262" s="193"/>
      <c r="F262" s="72">
        <v>526.04778</v>
      </c>
      <c r="G262" s="134" t="s">
        <v>1423</v>
      </c>
    </row>
    <row r="263" spans="1:7" s="191" customFormat="1" ht="38.25">
      <c r="A263" s="170" t="s">
        <v>1647</v>
      </c>
      <c r="B263" s="170" t="s">
        <v>1646</v>
      </c>
      <c r="C263" s="204" t="s">
        <v>1353</v>
      </c>
      <c r="D263" s="194">
        <v>699.68619</v>
      </c>
      <c r="E263" s="194">
        <v>699.68619</v>
      </c>
      <c r="F263" s="72">
        <v>57.70694</v>
      </c>
      <c r="G263" s="134" t="s">
        <v>1630</v>
      </c>
    </row>
    <row r="264" spans="1:7" s="191" customFormat="1" ht="15.75">
      <c r="A264" s="169"/>
      <c r="B264" s="169"/>
      <c r="C264" s="190" t="s">
        <v>1322</v>
      </c>
      <c r="D264" s="193"/>
      <c r="E264" s="193"/>
      <c r="F264" s="72">
        <v>641.97925</v>
      </c>
      <c r="G264" s="134" t="s">
        <v>1645</v>
      </c>
    </row>
    <row r="265" spans="1:7" s="191" customFormat="1" ht="38.25">
      <c r="A265" s="170" t="s">
        <v>1644</v>
      </c>
      <c r="B265" s="170" t="s">
        <v>1643</v>
      </c>
      <c r="C265" s="204" t="s">
        <v>1353</v>
      </c>
      <c r="D265" s="194">
        <v>955.2095</v>
      </c>
      <c r="E265" s="194">
        <v>955.2095</v>
      </c>
      <c r="F265" s="72">
        <v>54.41801</v>
      </c>
      <c r="G265" s="134" t="s">
        <v>1630</v>
      </c>
    </row>
    <row r="266" spans="1:7" s="191" customFormat="1" ht="15.75">
      <c r="A266" s="169"/>
      <c r="B266" s="169"/>
      <c r="C266" s="190" t="s">
        <v>1322</v>
      </c>
      <c r="D266" s="193"/>
      <c r="E266" s="193"/>
      <c r="F266" s="72">
        <v>900.79149</v>
      </c>
      <c r="G266" s="134" t="s">
        <v>1640</v>
      </c>
    </row>
    <row r="267" spans="1:7" s="191" customFormat="1" ht="38.25">
      <c r="A267" s="170" t="s">
        <v>1642</v>
      </c>
      <c r="B267" s="170" t="s">
        <v>1641</v>
      </c>
      <c r="C267" s="204" t="s">
        <v>1353</v>
      </c>
      <c r="D267" s="194">
        <v>928.99911</v>
      </c>
      <c r="E267" s="194">
        <v>928.99911</v>
      </c>
      <c r="F267" s="72">
        <v>56.05879</v>
      </c>
      <c r="G267" s="134" t="s">
        <v>1630</v>
      </c>
    </row>
    <row r="268" spans="1:7" s="191" customFormat="1" ht="15.75">
      <c r="A268" s="169"/>
      <c r="B268" s="169"/>
      <c r="C268" s="190" t="s">
        <v>1322</v>
      </c>
      <c r="D268" s="193"/>
      <c r="E268" s="193"/>
      <c r="F268" s="72">
        <v>872.94032</v>
      </c>
      <c r="G268" s="134" t="s">
        <v>1640</v>
      </c>
    </row>
    <row r="269" spans="1:7" s="191" customFormat="1" ht="38.25">
      <c r="A269" s="170" t="s">
        <v>1639</v>
      </c>
      <c r="B269" s="170" t="s">
        <v>1638</v>
      </c>
      <c r="C269" s="204" t="s">
        <v>1353</v>
      </c>
      <c r="D269" s="194">
        <v>433.42599</v>
      </c>
      <c r="E269" s="194">
        <v>433.42599</v>
      </c>
      <c r="F269" s="72">
        <v>53.3042</v>
      </c>
      <c r="G269" s="134" t="s">
        <v>1630</v>
      </c>
    </row>
    <row r="270" spans="1:7" s="191" customFormat="1" ht="15.75">
      <c r="A270" s="169"/>
      <c r="B270" s="169"/>
      <c r="C270" s="190" t="s">
        <v>1322</v>
      </c>
      <c r="D270" s="193"/>
      <c r="E270" s="193"/>
      <c r="F270" s="72">
        <v>380.12179</v>
      </c>
      <c r="G270" s="134" t="s">
        <v>1633</v>
      </c>
    </row>
    <row r="271" spans="1:7" s="191" customFormat="1" ht="38.25">
      <c r="A271" s="34" t="s">
        <v>1637</v>
      </c>
      <c r="B271" s="34" t="s">
        <v>1636</v>
      </c>
      <c r="C271" s="190" t="s">
        <v>1322</v>
      </c>
      <c r="D271" s="72">
        <v>527.39419</v>
      </c>
      <c r="E271" s="72">
        <v>527.39419</v>
      </c>
      <c r="F271" s="72">
        <v>527.39419</v>
      </c>
      <c r="G271" s="134" t="s">
        <v>1423</v>
      </c>
    </row>
    <row r="272" spans="1:7" s="191" customFormat="1" ht="38.25">
      <c r="A272" s="170" t="s">
        <v>1635</v>
      </c>
      <c r="B272" s="170" t="s">
        <v>1634</v>
      </c>
      <c r="C272" s="204" t="s">
        <v>1353</v>
      </c>
      <c r="D272" s="194">
        <v>449.83408</v>
      </c>
      <c r="E272" s="194">
        <v>449.83408</v>
      </c>
      <c r="F272" s="72">
        <v>47.21987</v>
      </c>
      <c r="G272" s="134" t="s">
        <v>1630</v>
      </c>
    </row>
    <row r="273" spans="1:7" s="191" customFormat="1" ht="15.75">
      <c r="A273" s="169"/>
      <c r="B273" s="169"/>
      <c r="C273" s="204" t="s">
        <v>1322</v>
      </c>
      <c r="D273" s="193"/>
      <c r="E273" s="193"/>
      <c r="F273" s="72">
        <v>402.61421</v>
      </c>
      <c r="G273" s="134" t="s">
        <v>1633</v>
      </c>
    </row>
    <row r="274" spans="1:7" s="191" customFormat="1" ht="38.25">
      <c r="A274" s="170" t="s">
        <v>1632</v>
      </c>
      <c r="B274" s="170" t="s">
        <v>1631</v>
      </c>
      <c r="C274" s="204" t="s">
        <v>1353</v>
      </c>
      <c r="D274" s="194">
        <v>618.50738</v>
      </c>
      <c r="E274" s="194">
        <v>618.50738</v>
      </c>
      <c r="F274" s="72">
        <v>56.82078</v>
      </c>
      <c r="G274" s="134" t="s">
        <v>1630</v>
      </c>
    </row>
    <row r="275" spans="1:7" s="191" customFormat="1" ht="15.75">
      <c r="A275" s="169"/>
      <c r="B275" s="169"/>
      <c r="C275" s="204" t="s">
        <v>1322</v>
      </c>
      <c r="D275" s="193"/>
      <c r="E275" s="193"/>
      <c r="F275" s="72">
        <v>561.6866</v>
      </c>
      <c r="G275" s="134" t="s">
        <v>1423</v>
      </c>
    </row>
    <row r="276" spans="1:7" s="191" customFormat="1" ht="25.5">
      <c r="A276" s="34" t="s">
        <v>1629</v>
      </c>
      <c r="B276" s="34" t="s">
        <v>1628</v>
      </c>
      <c r="C276" s="190" t="s">
        <v>1322</v>
      </c>
      <c r="D276" s="72">
        <v>832.476</v>
      </c>
      <c r="E276" s="72">
        <v>832.476</v>
      </c>
      <c r="F276" s="72">
        <v>832.476</v>
      </c>
      <c r="G276" s="134" t="s">
        <v>1279</v>
      </c>
    </row>
    <row r="277" spans="1:7" s="191" customFormat="1" ht="25.5">
      <c r="A277" s="34" t="s">
        <v>1627</v>
      </c>
      <c r="B277" s="34" t="s">
        <v>1626</v>
      </c>
      <c r="C277" s="34" t="s">
        <v>1623</v>
      </c>
      <c r="D277" s="72">
        <v>164.63495</v>
      </c>
      <c r="E277" s="72">
        <v>164.63495</v>
      </c>
      <c r="F277" s="72">
        <v>164.63495</v>
      </c>
      <c r="G277" s="134" t="s">
        <v>1617</v>
      </c>
    </row>
    <row r="278" spans="1:7" s="191" customFormat="1" ht="25.5">
      <c r="A278" s="34" t="s">
        <v>1625</v>
      </c>
      <c r="B278" s="34" t="s">
        <v>1624</v>
      </c>
      <c r="C278" s="34" t="s">
        <v>1623</v>
      </c>
      <c r="D278" s="72">
        <v>509.78125</v>
      </c>
      <c r="E278" s="72">
        <v>509.78125</v>
      </c>
      <c r="F278" s="72">
        <v>509.78125</v>
      </c>
      <c r="G278" s="134" t="s">
        <v>1622</v>
      </c>
    </row>
    <row r="279" spans="1:7" s="191" customFormat="1" ht="38.25">
      <c r="A279" s="34" t="s">
        <v>1621</v>
      </c>
      <c r="B279" s="34" t="s">
        <v>1620</v>
      </c>
      <c r="C279" s="204" t="s">
        <v>1353</v>
      </c>
      <c r="D279" s="72">
        <v>6.8383</v>
      </c>
      <c r="E279" s="72">
        <v>6.8383</v>
      </c>
      <c r="F279" s="72">
        <v>6.8383</v>
      </c>
      <c r="G279" s="134" t="s">
        <v>1487</v>
      </c>
    </row>
    <row r="280" spans="1:7" s="191" customFormat="1" ht="38.25">
      <c r="A280" s="34" t="s">
        <v>1619</v>
      </c>
      <c r="B280" s="34" t="s">
        <v>1618</v>
      </c>
      <c r="C280" s="204" t="s">
        <v>1353</v>
      </c>
      <c r="D280" s="72">
        <v>68.18501</v>
      </c>
      <c r="E280" s="72">
        <v>68.18501</v>
      </c>
      <c r="F280" s="72">
        <v>68.18501</v>
      </c>
      <c r="G280" s="134" t="s">
        <v>1617</v>
      </c>
    </row>
    <row r="281" spans="1:7" s="191" customFormat="1" ht="25.5">
      <c r="A281" s="34" t="s">
        <v>1616</v>
      </c>
      <c r="B281" s="34" t="s">
        <v>1615</v>
      </c>
      <c r="C281" s="204" t="s">
        <v>1322</v>
      </c>
      <c r="D281" s="72">
        <v>635.661</v>
      </c>
      <c r="E281" s="72">
        <v>635.661</v>
      </c>
      <c r="F281" s="72">
        <v>635.661</v>
      </c>
      <c r="G281" s="134" t="s">
        <v>1614</v>
      </c>
    </row>
    <row r="282" spans="1:7" s="212" customFormat="1" ht="38.25">
      <c r="A282" s="34" t="s">
        <v>1613</v>
      </c>
      <c r="B282" s="34" t="s">
        <v>1613</v>
      </c>
      <c r="C282" s="34" t="s">
        <v>1612</v>
      </c>
      <c r="D282" s="72">
        <v>284.2728</v>
      </c>
      <c r="E282" s="72">
        <v>284.2728</v>
      </c>
      <c r="F282" s="72">
        <v>277.488</v>
      </c>
      <c r="G282" s="213" t="s">
        <v>1611</v>
      </c>
    </row>
    <row r="283" spans="1:256" s="191" customFormat="1" ht="25.5">
      <c r="A283" s="34" t="s">
        <v>1610</v>
      </c>
      <c r="B283" s="34" t="s">
        <v>1609</v>
      </c>
      <c r="C283" s="190" t="s">
        <v>1322</v>
      </c>
      <c r="D283" s="72">
        <f>15.607+0.34946</f>
        <v>15.95646</v>
      </c>
      <c r="E283" s="72">
        <f>15.607+0.34946</f>
        <v>15.95646</v>
      </c>
      <c r="F283" s="72">
        <v>15.95646</v>
      </c>
      <c r="G283" s="134" t="s">
        <v>1604</v>
      </c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/>
      <c r="BN283" s="202"/>
      <c r="BO283" s="202"/>
      <c r="BP283" s="202"/>
      <c r="BQ283" s="202"/>
      <c r="BR283" s="202"/>
      <c r="BS283" s="202"/>
      <c r="BT283" s="202"/>
      <c r="BU283" s="202"/>
      <c r="BV283" s="202"/>
      <c r="BW283" s="202"/>
      <c r="BX283" s="202"/>
      <c r="BY283" s="202"/>
      <c r="BZ283" s="202"/>
      <c r="CA283" s="202"/>
      <c r="CB283" s="202"/>
      <c r="CC283" s="202"/>
      <c r="CD283" s="202"/>
      <c r="CE283" s="202"/>
      <c r="CF283" s="202"/>
      <c r="CG283" s="202"/>
      <c r="CH283" s="202"/>
      <c r="CI283" s="202"/>
      <c r="CJ283" s="202"/>
      <c r="CK283" s="202"/>
      <c r="CL283" s="202"/>
      <c r="CM283" s="202"/>
      <c r="CN283" s="202"/>
      <c r="CO283" s="202"/>
      <c r="CP283" s="202"/>
      <c r="CQ283" s="202"/>
      <c r="CR283" s="202"/>
      <c r="CS283" s="202"/>
      <c r="CT283" s="202"/>
      <c r="CU283" s="202"/>
      <c r="CV283" s="202"/>
      <c r="CW283" s="202"/>
      <c r="CX283" s="202"/>
      <c r="CY283" s="202"/>
      <c r="CZ283" s="202"/>
      <c r="DA283" s="202"/>
      <c r="DB283" s="202"/>
      <c r="DC283" s="202"/>
      <c r="DD283" s="202"/>
      <c r="DE283" s="202"/>
      <c r="DF283" s="202"/>
      <c r="DG283" s="202"/>
      <c r="DH283" s="202"/>
      <c r="DI283" s="202"/>
      <c r="DJ283" s="202"/>
      <c r="DK283" s="202"/>
      <c r="DL283" s="202"/>
      <c r="DM283" s="202"/>
      <c r="DN283" s="202"/>
      <c r="DO283" s="202"/>
      <c r="DP283" s="202"/>
      <c r="DQ283" s="202"/>
      <c r="DR283" s="202"/>
      <c r="DS283" s="202"/>
      <c r="DT283" s="202"/>
      <c r="DU283" s="202"/>
      <c r="DV283" s="202"/>
      <c r="DW283" s="202"/>
      <c r="DX283" s="202"/>
      <c r="DY283" s="202"/>
      <c r="DZ283" s="202"/>
      <c r="EA283" s="202"/>
      <c r="EB283" s="202"/>
      <c r="EC283" s="202"/>
      <c r="ED283" s="202"/>
      <c r="EE283" s="202"/>
      <c r="EF283" s="202"/>
      <c r="EG283" s="202"/>
      <c r="EH283" s="202"/>
      <c r="EI283" s="202"/>
      <c r="EJ283" s="202"/>
      <c r="EK283" s="202"/>
      <c r="EL283" s="202"/>
      <c r="EM283" s="202"/>
      <c r="EN283" s="202"/>
      <c r="EO283" s="202"/>
      <c r="EP283" s="202"/>
      <c r="EQ283" s="202"/>
      <c r="ER283" s="202"/>
      <c r="ES283" s="202"/>
      <c r="ET283" s="202"/>
      <c r="EU283" s="202"/>
      <c r="EV283" s="202"/>
      <c r="EW283" s="202"/>
      <c r="EX283" s="202"/>
      <c r="EY283" s="202"/>
      <c r="EZ283" s="202"/>
      <c r="FA283" s="202"/>
      <c r="FB283" s="202"/>
      <c r="FC283" s="202"/>
      <c r="FD283" s="202"/>
      <c r="FE283" s="202"/>
      <c r="FF283" s="202"/>
      <c r="FG283" s="202"/>
      <c r="FH283" s="202"/>
      <c r="FI283" s="202"/>
      <c r="FJ283" s="202"/>
      <c r="FK283" s="202"/>
      <c r="FL283" s="202"/>
      <c r="FM283" s="202"/>
      <c r="FN283" s="202"/>
      <c r="FO283" s="202"/>
      <c r="FP283" s="202"/>
      <c r="FQ283" s="202"/>
      <c r="FR283" s="202"/>
      <c r="FS283" s="202"/>
      <c r="FT283" s="202"/>
      <c r="FU283" s="202"/>
      <c r="FV283" s="202"/>
      <c r="FW283" s="202"/>
      <c r="FX283" s="202"/>
      <c r="FY283" s="202"/>
      <c r="FZ283" s="202"/>
      <c r="GA283" s="202"/>
      <c r="GB283" s="202"/>
      <c r="GC283" s="202"/>
      <c r="GD283" s="202"/>
      <c r="GE283" s="202"/>
      <c r="GF283" s="202"/>
      <c r="GG283" s="202"/>
      <c r="GH283" s="202"/>
      <c r="GI283" s="202"/>
      <c r="GJ283" s="202"/>
      <c r="GK283" s="202"/>
      <c r="GL283" s="202"/>
      <c r="GM283" s="202"/>
      <c r="GN283" s="202"/>
      <c r="GO283" s="202"/>
      <c r="GP283" s="202"/>
      <c r="GQ283" s="202"/>
      <c r="GR283" s="202"/>
      <c r="GS283" s="202"/>
      <c r="GT283" s="202"/>
      <c r="GU283" s="202"/>
      <c r="GV283" s="202"/>
      <c r="GW283" s="202"/>
      <c r="GX283" s="202"/>
      <c r="GY283" s="202"/>
      <c r="GZ283" s="202"/>
      <c r="HA283" s="202"/>
      <c r="HB283" s="202"/>
      <c r="HC283" s="202"/>
      <c r="HD283" s="202"/>
      <c r="HE283" s="202"/>
      <c r="HF283" s="202"/>
      <c r="HG283" s="202"/>
      <c r="HH283" s="202"/>
      <c r="HI283" s="202"/>
      <c r="HJ283" s="202"/>
      <c r="HK283" s="202"/>
      <c r="HL283" s="202"/>
      <c r="HM283" s="202"/>
      <c r="HN283" s="202"/>
      <c r="HO283" s="202"/>
      <c r="HP283" s="202"/>
      <c r="HQ283" s="202"/>
      <c r="HR283" s="202"/>
      <c r="HS283" s="202"/>
      <c r="HT283" s="202"/>
      <c r="HU283" s="202"/>
      <c r="HV283" s="202"/>
      <c r="HW283" s="202"/>
      <c r="HX283" s="202"/>
      <c r="HY283" s="202"/>
      <c r="HZ283" s="202"/>
      <c r="IA283" s="202"/>
      <c r="IB283" s="202"/>
      <c r="IC283" s="202"/>
      <c r="ID283" s="202"/>
      <c r="IE283" s="202"/>
      <c r="IF283" s="202"/>
      <c r="IG283" s="202"/>
      <c r="IH283" s="202"/>
      <c r="II283" s="202"/>
      <c r="IJ283" s="202"/>
      <c r="IK283" s="202"/>
      <c r="IL283" s="202"/>
      <c r="IM283" s="202"/>
      <c r="IN283" s="202"/>
      <c r="IO283" s="202"/>
      <c r="IP283" s="202"/>
      <c r="IQ283" s="202"/>
      <c r="IR283" s="202"/>
      <c r="IS283" s="202"/>
      <c r="IT283" s="202"/>
      <c r="IU283" s="202"/>
      <c r="IV283" s="202"/>
    </row>
    <row r="284" spans="1:256" s="212" customFormat="1" ht="38.25">
      <c r="A284" s="170" t="s">
        <v>1608</v>
      </c>
      <c r="B284" s="170" t="s">
        <v>1607</v>
      </c>
      <c r="C284" s="204" t="s">
        <v>1353</v>
      </c>
      <c r="D284" s="211">
        <v>23.10761</v>
      </c>
      <c r="E284" s="211">
        <v>23.10761</v>
      </c>
      <c r="F284" s="72">
        <v>7.208</v>
      </c>
      <c r="G284" s="134" t="s">
        <v>1420</v>
      </c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02"/>
      <c r="BN284" s="202"/>
      <c r="BO284" s="202"/>
      <c r="BP284" s="202"/>
      <c r="BQ284" s="202"/>
      <c r="BR284" s="202"/>
      <c r="BS284" s="202"/>
      <c r="BT284" s="202"/>
      <c r="BU284" s="202"/>
      <c r="BV284" s="202"/>
      <c r="BW284" s="202"/>
      <c r="BX284" s="202"/>
      <c r="BY284" s="202"/>
      <c r="BZ284" s="202"/>
      <c r="CA284" s="202"/>
      <c r="CB284" s="202"/>
      <c r="CC284" s="202"/>
      <c r="CD284" s="202"/>
      <c r="CE284" s="202"/>
      <c r="CF284" s="202"/>
      <c r="CG284" s="202"/>
      <c r="CH284" s="202"/>
      <c r="CI284" s="202"/>
      <c r="CJ284" s="202"/>
      <c r="CK284" s="202"/>
      <c r="CL284" s="202"/>
      <c r="CM284" s="202"/>
      <c r="CN284" s="202"/>
      <c r="CO284" s="202"/>
      <c r="CP284" s="202"/>
      <c r="CQ284" s="202"/>
      <c r="CR284" s="202"/>
      <c r="CS284" s="202"/>
      <c r="CT284" s="202"/>
      <c r="CU284" s="202"/>
      <c r="CV284" s="202"/>
      <c r="CW284" s="202"/>
      <c r="CX284" s="202"/>
      <c r="CY284" s="202"/>
      <c r="CZ284" s="202"/>
      <c r="DA284" s="202"/>
      <c r="DB284" s="202"/>
      <c r="DC284" s="202"/>
      <c r="DD284" s="202"/>
      <c r="DE284" s="202"/>
      <c r="DF284" s="202"/>
      <c r="DG284" s="202"/>
      <c r="DH284" s="202"/>
      <c r="DI284" s="202"/>
      <c r="DJ284" s="202"/>
      <c r="DK284" s="202"/>
      <c r="DL284" s="202"/>
      <c r="DM284" s="202"/>
      <c r="DN284" s="202"/>
      <c r="DO284" s="202"/>
      <c r="DP284" s="202"/>
      <c r="DQ284" s="202"/>
      <c r="DR284" s="202"/>
      <c r="DS284" s="202"/>
      <c r="DT284" s="202"/>
      <c r="DU284" s="202"/>
      <c r="DV284" s="202"/>
      <c r="DW284" s="202"/>
      <c r="DX284" s="202"/>
      <c r="DY284" s="202"/>
      <c r="DZ284" s="202"/>
      <c r="EA284" s="202"/>
      <c r="EB284" s="202"/>
      <c r="EC284" s="202"/>
      <c r="ED284" s="202"/>
      <c r="EE284" s="202"/>
      <c r="EF284" s="202"/>
      <c r="EG284" s="202"/>
      <c r="EH284" s="202"/>
      <c r="EI284" s="202"/>
      <c r="EJ284" s="202"/>
      <c r="EK284" s="202"/>
      <c r="EL284" s="202"/>
      <c r="EM284" s="202"/>
      <c r="EN284" s="202"/>
      <c r="EO284" s="202"/>
      <c r="EP284" s="202"/>
      <c r="EQ284" s="202"/>
      <c r="ER284" s="202"/>
      <c r="ES284" s="202"/>
      <c r="ET284" s="202"/>
      <c r="EU284" s="202"/>
      <c r="EV284" s="202"/>
      <c r="EW284" s="202"/>
      <c r="EX284" s="202"/>
      <c r="EY284" s="202"/>
      <c r="EZ284" s="202"/>
      <c r="FA284" s="202"/>
      <c r="FB284" s="202"/>
      <c r="FC284" s="202"/>
      <c r="FD284" s="202"/>
      <c r="FE284" s="202"/>
      <c r="FF284" s="202"/>
      <c r="FG284" s="202"/>
      <c r="FH284" s="202"/>
      <c r="FI284" s="202"/>
      <c r="FJ284" s="202"/>
      <c r="FK284" s="202"/>
      <c r="FL284" s="202"/>
      <c r="FM284" s="202"/>
      <c r="FN284" s="202"/>
      <c r="FO284" s="202"/>
      <c r="FP284" s="202"/>
      <c r="FQ284" s="202"/>
      <c r="FR284" s="202"/>
      <c r="FS284" s="202"/>
      <c r="FT284" s="202"/>
      <c r="FU284" s="202"/>
      <c r="FV284" s="202"/>
      <c r="FW284" s="202"/>
      <c r="FX284" s="202"/>
      <c r="FY284" s="202"/>
      <c r="FZ284" s="202"/>
      <c r="GA284" s="202"/>
      <c r="GB284" s="202"/>
      <c r="GC284" s="202"/>
      <c r="GD284" s="202"/>
      <c r="GE284" s="202"/>
      <c r="GF284" s="202"/>
      <c r="GG284" s="202"/>
      <c r="GH284" s="202"/>
      <c r="GI284" s="202"/>
      <c r="GJ284" s="202"/>
      <c r="GK284" s="202"/>
      <c r="GL284" s="202"/>
      <c r="GM284" s="202"/>
      <c r="GN284" s="202"/>
      <c r="GO284" s="202"/>
      <c r="GP284" s="202"/>
      <c r="GQ284" s="202"/>
      <c r="GR284" s="202"/>
      <c r="GS284" s="202"/>
      <c r="GT284" s="202"/>
      <c r="GU284" s="202"/>
      <c r="GV284" s="202"/>
      <c r="GW284" s="202"/>
      <c r="GX284" s="202"/>
      <c r="GY284" s="202"/>
      <c r="GZ284" s="202"/>
      <c r="HA284" s="202"/>
      <c r="HB284" s="202"/>
      <c r="HC284" s="202"/>
      <c r="HD284" s="202"/>
      <c r="HE284" s="202"/>
      <c r="HF284" s="202"/>
      <c r="HG284" s="202"/>
      <c r="HH284" s="202"/>
      <c r="HI284" s="202"/>
      <c r="HJ284" s="202"/>
      <c r="HK284" s="202"/>
      <c r="HL284" s="202"/>
      <c r="HM284" s="202"/>
      <c r="HN284" s="202"/>
      <c r="HO284" s="202"/>
      <c r="HP284" s="202"/>
      <c r="HQ284" s="202"/>
      <c r="HR284" s="202"/>
      <c r="HS284" s="202"/>
      <c r="HT284" s="202"/>
      <c r="HU284" s="202"/>
      <c r="HV284" s="202"/>
      <c r="HW284" s="202"/>
      <c r="HX284" s="202"/>
      <c r="HY284" s="202"/>
      <c r="HZ284" s="202"/>
      <c r="IA284" s="202"/>
      <c r="IB284" s="202"/>
      <c r="IC284" s="202"/>
      <c r="ID284" s="202"/>
      <c r="IE284" s="202"/>
      <c r="IF284" s="202"/>
      <c r="IG284" s="202"/>
      <c r="IH284" s="202"/>
      <c r="II284" s="202"/>
      <c r="IJ284" s="202"/>
      <c r="IK284" s="202"/>
      <c r="IL284" s="202"/>
      <c r="IM284" s="202"/>
      <c r="IN284" s="202"/>
      <c r="IO284" s="202"/>
      <c r="IP284" s="202"/>
      <c r="IQ284" s="202"/>
      <c r="IR284" s="202"/>
      <c r="IS284" s="202"/>
      <c r="IT284" s="202"/>
      <c r="IU284" s="202"/>
      <c r="IV284" s="202"/>
    </row>
    <row r="285" spans="1:256" s="212" customFormat="1" ht="15.75">
      <c r="A285" s="169"/>
      <c r="B285" s="169"/>
      <c r="C285" s="204" t="s">
        <v>1322</v>
      </c>
      <c r="D285" s="210"/>
      <c r="E285" s="210"/>
      <c r="F285" s="72">
        <v>12.17207</v>
      </c>
      <c r="G285" s="134" t="s">
        <v>1604</v>
      </c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/>
      <c r="BN285" s="202"/>
      <c r="BO285" s="202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  <c r="EG285" s="202"/>
      <c r="EH285" s="202"/>
      <c r="EI285" s="202"/>
      <c r="EJ285" s="202"/>
      <c r="EK285" s="202"/>
      <c r="EL285" s="202"/>
      <c r="EM285" s="202"/>
      <c r="EN285" s="202"/>
      <c r="EO285" s="202"/>
      <c r="EP285" s="202"/>
      <c r="EQ285" s="202"/>
      <c r="ER285" s="202"/>
      <c r="ES285" s="202"/>
      <c r="ET285" s="202"/>
      <c r="EU285" s="202"/>
      <c r="EV285" s="202"/>
      <c r="EW285" s="202"/>
      <c r="EX285" s="202"/>
      <c r="EY285" s="202"/>
      <c r="EZ285" s="202"/>
      <c r="FA285" s="202"/>
      <c r="FB285" s="202"/>
      <c r="FC285" s="202"/>
      <c r="FD285" s="202"/>
      <c r="FE285" s="202"/>
      <c r="FF285" s="202"/>
      <c r="FG285" s="202"/>
      <c r="FH285" s="202"/>
      <c r="FI285" s="202"/>
      <c r="FJ285" s="202"/>
      <c r="FK285" s="202"/>
      <c r="FL285" s="202"/>
      <c r="FM285" s="202"/>
      <c r="FN285" s="202"/>
      <c r="FO285" s="202"/>
      <c r="FP285" s="202"/>
      <c r="FQ285" s="202"/>
      <c r="FR285" s="202"/>
      <c r="FS285" s="202"/>
      <c r="FT285" s="202"/>
      <c r="FU285" s="202"/>
      <c r="FV285" s="202"/>
      <c r="FW285" s="202"/>
      <c r="FX285" s="202"/>
      <c r="FY285" s="202"/>
      <c r="FZ285" s="202"/>
      <c r="GA285" s="202"/>
      <c r="GB285" s="202"/>
      <c r="GC285" s="202"/>
      <c r="GD285" s="202"/>
      <c r="GE285" s="202"/>
      <c r="GF285" s="202"/>
      <c r="GG285" s="202"/>
      <c r="GH285" s="202"/>
      <c r="GI285" s="202"/>
      <c r="GJ285" s="202"/>
      <c r="GK285" s="202"/>
      <c r="GL285" s="202"/>
      <c r="GM285" s="202"/>
      <c r="GN285" s="202"/>
      <c r="GO285" s="202"/>
      <c r="GP285" s="202"/>
      <c r="GQ285" s="202"/>
      <c r="GR285" s="202"/>
      <c r="GS285" s="202"/>
      <c r="GT285" s="202"/>
      <c r="GU285" s="202"/>
      <c r="GV285" s="202"/>
      <c r="GW285" s="202"/>
      <c r="GX285" s="202"/>
      <c r="GY285" s="202"/>
      <c r="GZ285" s="202"/>
      <c r="HA285" s="202"/>
      <c r="HB285" s="202"/>
      <c r="HC285" s="202"/>
      <c r="HD285" s="202"/>
      <c r="HE285" s="202"/>
      <c r="HF285" s="202"/>
      <c r="HG285" s="202"/>
      <c r="HH285" s="202"/>
      <c r="HI285" s="202"/>
      <c r="HJ285" s="202"/>
      <c r="HK285" s="202"/>
      <c r="HL285" s="202"/>
      <c r="HM285" s="202"/>
      <c r="HN285" s="202"/>
      <c r="HO285" s="202"/>
      <c r="HP285" s="202"/>
      <c r="HQ285" s="202"/>
      <c r="HR285" s="202"/>
      <c r="HS285" s="202"/>
      <c r="HT285" s="202"/>
      <c r="HU285" s="202"/>
      <c r="HV285" s="202"/>
      <c r="HW285" s="202"/>
      <c r="HX285" s="202"/>
      <c r="HY285" s="202"/>
      <c r="HZ285" s="202"/>
      <c r="IA285" s="202"/>
      <c r="IB285" s="202"/>
      <c r="IC285" s="202"/>
      <c r="ID285" s="202"/>
      <c r="IE285" s="202"/>
      <c r="IF285" s="202"/>
      <c r="IG285" s="202"/>
      <c r="IH285" s="202"/>
      <c r="II285" s="202"/>
      <c r="IJ285" s="202"/>
      <c r="IK285" s="202"/>
      <c r="IL285" s="202"/>
      <c r="IM285" s="202"/>
      <c r="IN285" s="202"/>
      <c r="IO285" s="202"/>
      <c r="IP285" s="202"/>
      <c r="IQ285" s="202"/>
      <c r="IR285" s="202"/>
      <c r="IS285" s="202"/>
      <c r="IT285" s="202"/>
      <c r="IU285" s="202"/>
      <c r="IV285" s="202"/>
    </row>
    <row r="286" spans="1:256" s="191" customFormat="1" ht="38.25">
      <c r="A286" s="170" t="s">
        <v>1606</v>
      </c>
      <c r="B286" s="170" t="s">
        <v>1605</v>
      </c>
      <c r="C286" s="204" t="s">
        <v>1353</v>
      </c>
      <c r="D286" s="211">
        <v>19.3658</v>
      </c>
      <c r="E286" s="211">
        <v>19.3658</v>
      </c>
      <c r="F286" s="72">
        <v>7.146</v>
      </c>
      <c r="G286" s="134" t="s">
        <v>1420</v>
      </c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/>
      <c r="BN286" s="202"/>
      <c r="BO286" s="202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  <c r="EG286" s="202"/>
      <c r="EH286" s="202"/>
      <c r="EI286" s="202"/>
      <c r="EJ286" s="202"/>
      <c r="EK286" s="202"/>
      <c r="EL286" s="202"/>
      <c r="EM286" s="202"/>
      <c r="EN286" s="202"/>
      <c r="EO286" s="202"/>
      <c r="EP286" s="202"/>
      <c r="EQ286" s="202"/>
      <c r="ER286" s="202"/>
      <c r="ES286" s="202"/>
      <c r="ET286" s="202"/>
      <c r="EU286" s="202"/>
      <c r="EV286" s="202"/>
      <c r="EW286" s="202"/>
      <c r="EX286" s="202"/>
      <c r="EY286" s="202"/>
      <c r="EZ286" s="202"/>
      <c r="FA286" s="202"/>
      <c r="FB286" s="202"/>
      <c r="FC286" s="202"/>
      <c r="FD286" s="202"/>
      <c r="FE286" s="202"/>
      <c r="FF286" s="202"/>
      <c r="FG286" s="202"/>
      <c r="FH286" s="202"/>
      <c r="FI286" s="202"/>
      <c r="FJ286" s="202"/>
      <c r="FK286" s="202"/>
      <c r="FL286" s="202"/>
      <c r="FM286" s="202"/>
      <c r="FN286" s="202"/>
      <c r="FO286" s="202"/>
      <c r="FP286" s="202"/>
      <c r="FQ286" s="202"/>
      <c r="FR286" s="202"/>
      <c r="FS286" s="202"/>
      <c r="FT286" s="202"/>
      <c r="FU286" s="202"/>
      <c r="FV286" s="202"/>
      <c r="FW286" s="202"/>
      <c r="FX286" s="202"/>
      <c r="FY286" s="202"/>
      <c r="FZ286" s="202"/>
      <c r="GA286" s="202"/>
      <c r="GB286" s="202"/>
      <c r="GC286" s="202"/>
      <c r="GD286" s="202"/>
      <c r="GE286" s="202"/>
      <c r="GF286" s="202"/>
      <c r="GG286" s="202"/>
      <c r="GH286" s="202"/>
      <c r="GI286" s="202"/>
      <c r="GJ286" s="202"/>
      <c r="GK286" s="202"/>
      <c r="GL286" s="202"/>
      <c r="GM286" s="202"/>
      <c r="GN286" s="202"/>
      <c r="GO286" s="202"/>
      <c r="GP286" s="202"/>
      <c r="GQ286" s="202"/>
      <c r="GR286" s="202"/>
      <c r="GS286" s="202"/>
      <c r="GT286" s="202"/>
      <c r="GU286" s="202"/>
      <c r="GV286" s="202"/>
      <c r="GW286" s="202"/>
      <c r="GX286" s="202"/>
      <c r="GY286" s="202"/>
      <c r="GZ286" s="202"/>
      <c r="HA286" s="202"/>
      <c r="HB286" s="202"/>
      <c r="HC286" s="202"/>
      <c r="HD286" s="202"/>
      <c r="HE286" s="202"/>
      <c r="HF286" s="202"/>
      <c r="HG286" s="202"/>
      <c r="HH286" s="202"/>
      <c r="HI286" s="202"/>
      <c r="HJ286" s="202"/>
      <c r="HK286" s="202"/>
      <c r="HL286" s="202"/>
      <c r="HM286" s="202"/>
      <c r="HN286" s="202"/>
      <c r="HO286" s="202"/>
      <c r="HP286" s="202"/>
      <c r="HQ286" s="202"/>
      <c r="HR286" s="202"/>
      <c r="HS286" s="202"/>
      <c r="HT286" s="202"/>
      <c r="HU286" s="202"/>
      <c r="HV286" s="202"/>
      <c r="HW286" s="202"/>
      <c r="HX286" s="202"/>
      <c r="HY286" s="202"/>
      <c r="HZ286" s="202"/>
      <c r="IA286" s="202"/>
      <c r="IB286" s="202"/>
      <c r="IC286" s="202"/>
      <c r="ID286" s="202"/>
      <c r="IE286" s="202"/>
      <c r="IF286" s="202"/>
      <c r="IG286" s="202"/>
      <c r="IH286" s="202"/>
      <c r="II286" s="202"/>
      <c r="IJ286" s="202"/>
      <c r="IK286" s="202"/>
      <c r="IL286" s="202"/>
      <c r="IM286" s="202"/>
      <c r="IN286" s="202"/>
      <c r="IO286" s="202"/>
      <c r="IP286" s="202"/>
      <c r="IQ286" s="202"/>
      <c r="IR286" s="202"/>
      <c r="IS286" s="202"/>
      <c r="IT286" s="202"/>
      <c r="IU286" s="202"/>
      <c r="IV286" s="202"/>
    </row>
    <row r="287" spans="1:256" s="191" customFormat="1" ht="15.75">
      <c r="A287" s="169"/>
      <c r="B287" s="169"/>
      <c r="C287" s="204" t="s">
        <v>1322</v>
      </c>
      <c r="D287" s="210"/>
      <c r="E287" s="210"/>
      <c r="F287" s="72">
        <v>12.2198</v>
      </c>
      <c r="G287" s="134" t="s">
        <v>1604</v>
      </c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  <c r="BL287" s="202"/>
      <c r="BM287" s="202"/>
      <c r="BN287" s="202"/>
      <c r="BO287" s="202"/>
      <c r="BP287" s="202"/>
      <c r="BQ287" s="202"/>
      <c r="BR287" s="202"/>
      <c r="BS287" s="202"/>
      <c r="BT287" s="202"/>
      <c r="BU287" s="202"/>
      <c r="BV287" s="202"/>
      <c r="BW287" s="202"/>
      <c r="BX287" s="202"/>
      <c r="BY287" s="202"/>
      <c r="BZ287" s="202"/>
      <c r="CA287" s="202"/>
      <c r="CB287" s="202"/>
      <c r="CC287" s="202"/>
      <c r="CD287" s="202"/>
      <c r="CE287" s="202"/>
      <c r="CF287" s="202"/>
      <c r="CG287" s="202"/>
      <c r="CH287" s="202"/>
      <c r="CI287" s="202"/>
      <c r="CJ287" s="202"/>
      <c r="CK287" s="202"/>
      <c r="CL287" s="202"/>
      <c r="CM287" s="202"/>
      <c r="CN287" s="202"/>
      <c r="CO287" s="202"/>
      <c r="CP287" s="202"/>
      <c r="CQ287" s="202"/>
      <c r="CR287" s="202"/>
      <c r="CS287" s="202"/>
      <c r="CT287" s="202"/>
      <c r="CU287" s="202"/>
      <c r="CV287" s="202"/>
      <c r="CW287" s="202"/>
      <c r="CX287" s="202"/>
      <c r="CY287" s="202"/>
      <c r="CZ287" s="202"/>
      <c r="DA287" s="202"/>
      <c r="DB287" s="202"/>
      <c r="DC287" s="202"/>
      <c r="DD287" s="202"/>
      <c r="DE287" s="202"/>
      <c r="DF287" s="202"/>
      <c r="DG287" s="202"/>
      <c r="DH287" s="202"/>
      <c r="DI287" s="202"/>
      <c r="DJ287" s="202"/>
      <c r="DK287" s="202"/>
      <c r="DL287" s="202"/>
      <c r="DM287" s="202"/>
      <c r="DN287" s="202"/>
      <c r="DO287" s="202"/>
      <c r="DP287" s="202"/>
      <c r="DQ287" s="202"/>
      <c r="DR287" s="202"/>
      <c r="DS287" s="202"/>
      <c r="DT287" s="202"/>
      <c r="DU287" s="202"/>
      <c r="DV287" s="202"/>
      <c r="DW287" s="202"/>
      <c r="DX287" s="202"/>
      <c r="DY287" s="202"/>
      <c r="DZ287" s="202"/>
      <c r="EA287" s="202"/>
      <c r="EB287" s="202"/>
      <c r="EC287" s="202"/>
      <c r="ED287" s="202"/>
      <c r="EE287" s="202"/>
      <c r="EF287" s="202"/>
      <c r="EG287" s="202"/>
      <c r="EH287" s="202"/>
      <c r="EI287" s="202"/>
      <c r="EJ287" s="202"/>
      <c r="EK287" s="202"/>
      <c r="EL287" s="202"/>
      <c r="EM287" s="202"/>
      <c r="EN287" s="202"/>
      <c r="EO287" s="202"/>
      <c r="EP287" s="202"/>
      <c r="EQ287" s="202"/>
      <c r="ER287" s="202"/>
      <c r="ES287" s="202"/>
      <c r="ET287" s="202"/>
      <c r="EU287" s="202"/>
      <c r="EV287" s="202"/>
      <c r="EW287" s="202"/>
      <c r="EX287" s="202"/>
      <c r="EY287" s="202"/>
      <c r="EZ287" s="202"/>
      <c r="FA287" s="202"/>
      <c r="FB287" s="202"/>
      <c r="FC287" s="202"/>
      <c r="FD287" s="202"/>
      <c r="FE287" s="202"/>
      <c r="FF287" s="202"/>
      <c r="FG287" s="202"/>
      <c r="FH287" s="202"/>
      <c r="FI287" s="202"/>
      <c r="FJ287" s="202"/>
      <c r="FK287" s="202"/>
      <c r="FL287" s="202"/>
      <c r="FM287" s="202"/>
      <c r="FN287" s="202"/>
      <c r="FO287" s="202"/>
      <c r="FP287" s="202"/>
      <c r="FQ287" s="202"/>
      <c r="FR287" s="202"/>
      <c r="FS287" s="202"/>
      <c r="FT287" s="202"/>
      <c r="FU287" s="202"/>
      <c r="FV287" s="202"/>
      <c r="FW287" s="202"/>
      <c r="FX287" s="202"/>
      <c r="FY287" s="202"/>
      <c r="FZ287" s="202"/>
      <c r="GA287" s="202"/>
      <c r="GB287" s="202"/>
      <c r="GC287" s="202"/>
      <c r="GD287" s="202"/>
      <c r="GE287" s="202"/>
      <c r="GF287" s="202"/>
      <c r="GG287" s="202"/>
      <c r="GH287" s="202"/>
      <c r="GI287" s="202"/>
      <c r="GJ287" s="202"/>
      <c r="GK287" s="202"/>
      <c r="GL287" s="202"/>
      <c r="GM287" s="202"/>
      <c r="GN287" s="202"/>
      <c r="GO287" s="202"/>
      <c r="GP287" s="202"/>
      <c r="GQ287" s="202"/>
      <c r="GR287" s="202"/>
      <c r="GS287" s="202"/>
      <c r="GT287" s="202"/>
      <c r="GU287" s="202"/>
      <c r="GV287" s="202"/>
      <c r="GW287" s="202"/>
      <c r="GX287" s="202"/>
      <c r="GY287" s="202"/>
      <c r="GZ287" s="202"/>
      <c r="HA287" s="202"/>
      <c r="HB287" s="202"/>
      <c r="HC287" s="202"/>
      <c r="HD287" s="202"/>
      <c r="HE287" s="202"/>
      <c r="HF287" s="202"/>
      <c r="HG287" s="202"/>
      <c r="HH287" s="202"/>
      <c r="HI287" s="202"/>
      <c r="HJ287" s="202"/>
      <c r="HK287" s="202"/>
      <c r="HL287" s="202"/>
      <c r="HM287" s="202"/>
      <c r="HN287" s="202"/>
      <c r="HO287" s="202"/>
      <c r="HP287" s="202"/>
      <c r="HQ287" s="202"/>
      <c r="HR287" s="202"/>
      <c r="HS287" s="202"/>
      <c r="HT287" s="202"/>
      <c r="HU287" s="202"/>
      <c r="HV287" s="202"/>
      <c r="HW287" s="202"/>
      <c r="HX287" s="202"/>
      <c r="HY287" s="202"/>
      <c r="HZ287" s="202"/>
      <c r="IA287" s="202"/>
      <c r="IB287" s="202"/>
      <c r="IC287" s="202"/>
      <c r="ID287" s="202"/>
      <c r="IE287" s="202"/>
      <c r="IF287" s="202"/>
      <c r="IG287" s="202"/>
      <c r="IH287" s="202"/>
      <c r="II287" s="202"/>
      <c r="IJ287" s="202"/>
      <c r="IK287" s="202"/>
      <c r="IL287" s="202"/>
      <c r="IM287" s="202"/>
      <c r="IN287" s="202"/>
      <c r="IO287" s="202"/>
      <c r="IP287" s="202"/>
      <c r="IQ287" s="202"/>
      <c r="IR287" s="202"/>
      <c r="IS287" s="202"/>
      <c r="IT287" s="202"/>
      <c r="IU287" s="202"/>
      <c r="IV287" s="202"/>
    </row>
    <row r="288" spans="1:256" s="191" customFormat="1" ht="38.25">
      <c r="A288" s="170" t="s">
        <v>1603</v>
      </c>
      <c r="B288" s="170" t="s">
        <v>1602</v>
      </c>
      <c r="C288" s="204" t="s">
        <v>1353</v>
      </c>
      <c r="D288" s="194">
        <v>18.07756</v>
      </c>
      <c r="E288" s="194">
        <v>18.07756</v>
      </c>
      <c r="F288" s="72">
        <v>6.67</v>
      </c>
      <c r="G288" s="134" t="s">
        <v>1420</v>
      </c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  <c r="BL288" s="202"/>
      <c r="BM288" s="202"/>
      <c r="BN288" s="202"/>
      <c r="BO288" s="202"/>
      <c r="BP288" s="202"/>
      <c r="BQ288" s="202"/>
      <c r="BR288" s="202"/>
      <c r="BS288" s="202"/>
      <c r="BT288" s="202"/>
      <c r="BU288" s="202"/>
      <c r="BV288" s="202"/>
      <c r="BW288" s="202"/>
      <c r="BX288" s="202"/>
      <c r="BY288" s="202"/>
      <c r="BZ288" s="202"/>
      <c r="CA288" s="202"/>
      <c r="CB288" s="202"/>
      <c r="CC288" s="202"/>
      <c r="CD288" s="202"/>
      <c r="CE288" s="202"/>
      <c r="CF288" s="202"/>
      <c r="CG288" s="202"/>
      <c r="CH288" s="202"/>
      <c r="CI288" s="202"/>
      <c r="CJ288" s="202"/>
      <c r="CK288" s="202"/>
      <c r="CL288" s="202"/>
      <c r="CM288" s="202"/>
      <c r="CN288" s="202"/>
      <c r="CO288" s="202"/>
      <c r="CP288" s="202"/>
      <c r="CQ288" s="202"/>
      <c r="CR288" s="202"/>
      <c r="CS288" s="202"/>
      <c r="CT288" s="202"/>
      <c r="CU288" s="202"/>
      <c r="CV288" s="202"/>
      <c r="CW288" s="202"/>
      <c r="CX288" s="202"/>
      <c r="CY288" s="202"/>
      <c r="CZ288" s="202"/>
      <c r="DA288" s="202"/>
      <c r="DB288" s="202"/>
      <c r="DC288" s="202"/>
      <c r="DD288" s="202"/>
      <c r="DE288" s="202"/>
      <c r="DF288" s="202"/>
      <c r="DG288" s="202"/>
      <c r="DH288" s="202"/>
      <c r="DI288" s="202"/>
      <c r="DJ288" s="202"/>
      <c r="DK288" s="202"/>
      <c r="DL288" s="202"/>
      <c r="DM288" s="202"/>
      <c r="DN288" s="202"/>
      <c r="DO288" s="202"/>
      <c r="DP288" s="202"/>
      <c r="DQ288" s="202"/>
      <c r="DR288" s="202"/>
      <c r="DS288" s="202"/>
      <c r="DT288" s="202"/>
      <c r="DU288" s="202"/>
      <c r="DV288" s="202"/>
      <c r="DW288" s="202"/>
      <c r="DX288" s="202"/>
      <c r="DY288" s="202"/>
      <c r="DZ288" s="202"/>
      <c r="EA288" s="202"/>
      <c r="EB288" s="202"/>
      <c r="EC288" s="202"/>
      <c r="ED288" s="202"/>
      <c r="EE288" s="202"/>
      <c r="EF288" s="202"/>
      <c r="EG288" s="202"/>
      <c r="EH288" s="202"/>
      <c r="EI288" s="202"/>
      <c r="EJ288" s="202"/>
      <c r="EK288" s="202"/>
      <c r="EL288" s="202"/>
      <c r="EM288" s="202"/>
      <c r="EN288" s="202"/>
      <c r="EO288" s="202"/>
      <c r="EP288" s="202"/>
      <c r="EQ288" s="202"/>
      <c r="ER288" s="202"/>
      <c r="ES288" s="202"/>
      <c r="ET288" s="202"/>
      <c r="EU288" s="202"/>
      <c r="EV288" s="202"/>
      <c r="EW288" s="202"/>
      <c r="EX288" s="202"/>
      <c r="EY288" s="202"/>
      <c r="EZ288" s="202"/>
      <c r="FA288" s="202"/>
      <c r="FB288" s="202"/>
      <c r="FC288" s="202"/>
      <c r="FD288" s="202"/>
      <c r="FE288" s="202"/>
      <c r="FF288" s="202"/>
      <c r="FG288" s="202"/>
      <c r="FH288" s="202"/>
      <c r="FI288" s="202"/>
      <c r="FJ288" s="202"/>
      <c r="FK288" s="202"/>
      <c r="FL288" s="202"/>
      <c r="FM288" s="202"/>
      <c r="FN288" s="202"/>
      <c r="FO288" s="202"/>
      <c r="FP288" s="202"/>
      <c r="FQ288" s="202"/>
      <c r="FR288" s="202"/>
      <c r="FS288" s="202"/>
      <c r="FT288" s="202"/>
      <c r="FU288" s="202"/>
      <c r="FV288" s="202"/>
      <c r="FW288" s="202"/>
      <c r="FX288" s="202"/>
      <c r="FY288" s="202"/>
      <c r="FZ288" s="202"/>
      <c r="GA288" s="202"/>
      <c r="GB288" s="202"/>
      <c r="GC288" s="202"/>
      <c r="GD288" s="202"/>
      <c r="GE288" s="202"/>
      <c r="GF288" s="202"/>
      <c r="GG288" s="202"/>
      <c r="GH288" s="202"/>
      <c r="GI288" s="202"/>
      <c r="GJ288" s="202"/>
      <c r="GK288" s="202"/>
      <c r="GL288" s="202"/>
      <c r="GM288" s="202"/>
      <c r="GN288" s="202"/>
      <c r="GO288" s="202"/>
      <c r="GP288" s="202"/>
      <c r="GQ288" s="202"/>
      <c r="GR288" s="202"/>
      <c r="GS288" s="202"/>
      <c r="GT288" s="202"/>
      <c r="GU288" s="202"/>
      <c r="GV288" s="202"/>
      <c r="GW288" s="202"/>
      <c r="GX288" s="202"/>
      <c r="GY288" s="202"/>
      <c r="GZ288" s="202"/>
      <c r="HA288" s="202"/>
      <c r="HB288" s="202"/>
      <c r="HC288" s="202"/>
      <c r="HD288" s="202"/>
      <c r="HE288" s="202"/>
      <c r="HF288" s="202"/>
      <c r="HG288" s="202"/>
      <c r="HH288" s="202"/>
      <c r="HI288" s="202"/>
      <c r="HJ288" s="202"/>
      <c r="HK288" s="202"/>
      <c r="HL288" s="202"/>
      <c r="HM288" s="202"/>
      <c r="HN288" s="202"/>
      <c r="HO288" s="202"/>
      <c r="HP288" s="202"/>
      <c r="HQ288" s="202"/>
      <c r="HR288" s="202"/>
      <c r="HS288" s="202"/>
      <c r="HT288" s="202"/>
      <c r="HU288" s="202"/>
      <c r="HV288" s="202"/>
      <c r="HW288" s="202"/>
      <c r="HX288" s="202"/>
      <c r="HY288" s="202"/>
      <c r="HZ288" s="202"/>
      <c r="IA288" s="202"/>
      <c r="IB288" s="202"/>
      <c r="IC288" s="202"/>
      <c r="ID288" s="202"/>
      <c r="IE288" s="202"/>
      <c r="IF288" s="202"/>
      <c r="IG288" s="202"/>
      <c r="IH288" s="202"/>
      <c r="II288" s="202"/>
      <c r="IJ288" s="202"/>
      <c r="IK288" s="202"/>
      <c r="IL288" s="202"/>
      <c r="IM288" s="202"/>
      <c r="IN288" s="202"/>
      <c r="IO288" s="202"/>
      <c r="IP288" s="202"/>
      <c r="IQ288" s="202"/>
      <c r="IR288" s="202"/>
      <c r="IS288" s="202"/>
      <c r="IT288" s="202"/>
      <c r="IU288" s="202"/>
      <c r="IV288" s="202"/>
    </row>
    <row r="289" spans="1:256" s="191" customFormat="1" ht="15.75">
      <c r="A289" s="169"/>
      <c r="B289" s="169"/>
      <c r="C289" s="204" t="s">
        <v>1322</v>
      </c>
      <c r="D289" s="193"/>
      <c r="E289" s="193"/>
      <c r="F289" s="72">
        <v>11.40756</v>
      </c>
      <c r="G289" s="134" t="s">
        <v>1601</v>
      </c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  <c r="AA289" s="202"/>
      <c r="AB289" s="202"/>
      <c r="AC289" s="202"/>
      <c r="AD289" s="202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  <c r="BL289" s="202"/>
      <c r="BM289" s="202"/>
      <c r="BN289" s="202"/>
      <c r="BO289" s="202"/>
      <c r="BP289" s="202"/>
      <c r="BQ289" s="202"/>
      <c r="BR289" s="202"/>
      <c r="BS289" s="202"/>
      <c r="BT289" s="202"/>
      <c r="BU289" s="202"/>
      <c r="BV289" s="202"/>
      <c r="BW289" s="202"/>
      <c r="BX289" s="202"/>
      <c r="BY289" s="202"/>
      <c r="BZ289" s="202"/>
      <c r="CA289" s="202"/>
      <c r="CB289" s="202"/>
      <c r="CC289" s="202"/>
      <c r="CD289" s="202"/>
      <c r="CE289" s="202"/>
      <c r="CF289" s="202"/>
      <c r="CG289" s="202"/>
      <c r="CH289" s="202"/>
      <c r="CI289" s="202"/>
      <c r="CJ289" s="202"/>
      <c r="CK289" s="202"/>
      <c r="CL289" s="202"/>
      <c r="CM289" s="202"/>
      <c r="CN289" s="202"/>
      <c r="CO289" s="202"/>
      <c r="CP289" s="202"/>
      <c r="CQ289" s="202"/>
      <c r="CR289" s="202"/>
      <c r="CS289" s="202"/>
      <c r="CT289" s="202"/>
      <c r="CU289" s="202"/>
      <c r="CV289" s="202"/>
      <c r="CW289" s="202"/>
      <c r="CX289" s="202"/>
      <c r="CY289" s="202"/>
      <c r="CZ289" s="202"/>
      <c r="DA289" s="202"/>
      <c r="DB289" s="202"/>
      <c r="DC289" s="202"/>
      <c r="DD289" s="202"/>
      <c r="DE289" s="202"/>
      <c r="DF289" s="202"/>
      <c r="DG289" s="202"/>
      <c r="DH289" s="202"/>
      <c r="DI289" s="202"/>
      <c r="DJ289" s="202"/>
      <c r="DK289" s="202"/>
      <c r="DL289" s="202"/>
      <c r="DM289" s="202"/>
      <c r="DN289" s="202"/>
      <c r="DO289" s="202"/>
      <c r="DP289" s="202"/>
      <c r="DQ289" s="202"/>
      <c r="DR289" s="202"/>
      <c r="DS289" s="202"/>
      <c r="DT289" s="202"/>
      <c r="DU289" s="202"/>
      <c r="DV289" s="202"/>
      <c r="DW289" s="202"/>
      <c r="DX289" s="202"/>
      <c r="DY289" s="202"/>
      <c r="DZ289" s="202"/>
      <c r="EA289" s="202"/>
      <c r="EB289" s="202"/>
      <c r="EC289" s="202"/>
      <c r="ED289" s="202"/>
      <c r="EE289" s="202"/>
      <c r="EF289" s="202"/>
      <c r="EG289" s="202"/>
      <c r="EH289" s="202"/>
      <c r="EI289" s="202"/>
      <c r="EJ289" s="202"/>
      <c r="EK289" s="202"/>
      <c r="EL289" s="202"/>
      <c r="EM289" s="202"/>
      <c r="EN289" s="202"/>
      <c r="EO289" s="202"/>
      <c r="EP289" s="202"/>
      <c r="EQ289" s="202"/>
      <c r="ER289" s="202"/>
      <c r="ES289" s="202"/>
      <c r="ET289" s="202"/>
      <c r="EU289" s="202"/>
      <c r="EV289" s="202"/>
      <c r="EW289" s="202"/>
      <c r="EX289" s="202"/>
      <c r="EY289" s="202"/>
      <c r="EZ289" s="202"/>
      <c r="FA289" s="202"/>
      <c r="FB289" s="202"/>
      <c r="FC289" s="202"/>
      <c r="FD289" s="202"/>
      <c r="FE289" s="202"/>
      <c r="FF289" s="202"/>
      <c r="FG289" s="202"/>
      <c r="FH289" s="202"/>
      <c r="FI289" s="202"/>
      <c r="FJ289" s="202"/>
      <c r="FK289" s="202"/>
      <c r="FL289" s="202"/>
      <c r="FM289" s="202"/>
      <c r="FN289" s="202"/>
      <c r="FO289" s="202"/>
      <c r="FP289" s="202"/>
      <c r="FQ289" s="202"/>
      <c r="FR289" s="202"/>
      <c r="FS289" s="202"/>
      <c r="FT289" s="202"/>
      <c r="FU289" s="202"/>
      <c r="FV289" s="202"/>
      <c r="FW289" s="202"/>
      <c r="FX289" s="202"/>
      <c r="FY289" s="202"/>
      <c r="FZ289" s="202"/>
      <c r="GA289" s="202"/>
      <c r="GB289" s="202"/>
      <c r="GC289" s="202"/>
      <c r="GD289" s="202"/>
      <c r="GE289" s="202"/>
      <c r="GF289" s="202"/>
      <c r="GG289" s="202"/>
      <c r="GH289" s="202"/>
      <c r="GI289" s="202"/>
      <c r="GJ289" s="202"/>
      <c r="GK289" s="202"/>
      <c r="GL289" s="202"/>
      <c r="GM289" s="202"/>
      <c r="GN289" s="202"/>
      <c r="GO289" s="202"/>
      <c r="GP289" s="202"/>
      <c r="GQ289" s="202"/>
      <c r="GR289" s="202"/>
      <c r="GS289" s="202"/>
      <c r="GT289" s="202"/>
      <c r="GU289" s="202"/>
      <c r="GV289" s="202"/>
      <c r="GW289" s="202"/>
      <c r="GX289" s="202"/>
      <c r="GY289" s="202"/>
      <c r="GZ289" s="202"/>
      <c r="HA289" s="202"/>
      <c r="HB289" s="202"/>
      <c r="HC289" s="202"/>
      <c r="HD289" s="202"/>
      <c r="HE289" s="202"/>
      <c r="HF289" s="202"/>
      <c r="HG289" s="202"/>
      <c r="HH289" s="202"/>
      <c r="HI289" s="202"/>
      <c r="HJ289" s="202"/>
      <c r="HK289" s="202"/>
      <c r="HL289" s="202"/>
      <c r="HM289" s="202"/>
      <c r="HN289" s="202"/>
      <c r="HO289" s="202"/>
      <c r="HP289" s="202"/>
      <c r="HQ289" s="202"/>
      <c r="HR289" s="202"/>
      <c r="HS289" s="202"/>
      <c r="HT289" s="202"/>
      <c r="HU289" s="202"/>
      <c r="HV289" s="202"/>
      <c r="HW289" s="202"/>
      <c r="HX289" s="202"/>
      <c r="HY289" s="202"/>
      <c r="HZ289" s="202"/>
      <c r="IA289" s="202"/>
      <c r="IB289" s="202"/>
      <c r="IC289" s="202"/>
      <c r="ID289" s="202"/>
      <c r="IE289" s="202"/>
      <c r="IF289" s="202"/>
      <c r="IG289" s="202"/>
      <c r="IH289" s="202"/>
      <c r="II289" s="202"/>
      <c r="IJ289" s="202"/>
      <c r="IK289" s="202"/>
      <c r="IL289" s="202"/>
      <c r="IM289" s="202"/>
      <c r="IN289" s="202"/>
      <c r="IO289" s="202"/>
      <c r="IP289" s="202"/>
      <c r="IQ289" s="202"/>
      <c r="IR289" s="202"/>
      <c r="IS289" s="202"/>
      <c r="IT289" s="202"/>
      <c r="IU289" s="202"/>
      <c r="IV289" s="202"/>
    </row>
    <row r="290" spans="1:256" s="191" customFormat="1" ht="15.75">
      <c r="A290" s="170" t="s">
        <v>1600</v>
      </c>
      <c r="B290" s="170" t="s">
        <v>1599</v>
      </c>
      <c r="C290" s="204" t="s">
        <v>1284</v>
      </c>
      <c r="D290" s="194">
        <v>4.59</v>
      </c>
      <c r="E290" s="194">
        <v>4.59</v>
      </c>
      <c r="F290" s="72">
        <v>3.06</v>
      </c>
      <c r="G290" s="134" t="s">
        <v>1302</v>
      </c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  <c r="BL290" s="202"/>
      <c r="BM290" s="202"/>
      <c r="BN290" s="202"/>
      <c r="BO290" s="202"/>
      <c r="BP290" s="202"/>
      <c r="BQ290" s="202"/>
      <c r="BR290" s="202"/>
      <c r="BS290" s="202"/>
      <c r="BT290" s="202"/>
      <c r="BU290" s="202"/>
      <c r="BV290" s="202"/>
      <c r="BW290" s="202"/>
      <c r="BX290" s="202"/>
      <c r="BY290" s="202"/>
      <c r="BZ290" s="202"/>
      <c r="CA290" s="202"/>
      <c r="CB290" s="202"/>
      <c r="CC290" s="202"/>
      <c r="CD290" s="202"/>
      <c r="CE290" s="202"/>
      <c r="CF290" s="202"/>
      <c r="CG290" s="202"/>
      <c r="CH290" s="202"/>
      <c r="CI290" s="202"/>
      <c r="CJ290" s="202"/>
      <c r="CK290" s="202"/>
      <c r="CL290" s="202"/>
      <c r="CM290" s="202"/>
      <c r="CN290" s="202"/>
      <c r="CO290" s="202"/>
      <c r="CP290" s="202"/>
      <c r="CQ290" s="202"/>
      <c r="CR290" s="202"/>
      <c r="CS290" s="202"/>
      <c r="CT290" s="202"/>
      <c r="CU290" s="202"/>
      <c r="CV290" s="202"/>
      <c r="CW290" s="202"/>
      <c r="CX290" s="202"/>
      <c r="CY290" s="202"/>
      <c r="CZ290" s="202"/>
      <c r="DA290" s="202"/>
      <c r="DB290" s="202"/>
      <c r="DC290" s="202"/>
      <c r="DD290" s="202"/>
      <c r="DE290" s="202"/>
      <c r="DF290" s="202"/>
      <c r="DG290" s="202"/>
      <c r="DH290" s="202"/>
      <c r="DI290" s="202"/>
      <c r="DJ290" s="202"/>
      <c r="DK290" s="202"/>
      <c r="DL290" s="202"/>
      <c r="DM290" s="202"/>
      <c r="DN290" s="202"/>
      <c r="DO290" s="202"/>
      <c r="DP290" s="202"/>
      <c r="DQ290" s="202"/>
      <c r="DR290" s="202"/>
      <c r="DS290" s="202"/>
      <c r="DT290" s="202"/>
      <c r="DU290" s="202"/>
      <c r="DV290" s="202"/>
      <c r="DW290" s="202"/>
      <c r="DX290" s="202"/>
      <c r="DY290" s="202"/>
      <c r="DZ290" s="202"/>
      <c r="EA290" s="202"/>
      <c r="EB290" s="202"/>
      <c r="EC290" s="202"/>
      <c r="ED290" s="202"/>
      <c r="EE290" s="202"/>
      <c r="EF290" s="202"/>
      <c r="EG290" s="202"/>
      <c r="EH290" s="202"/>
      <c r="EI290" s="202"/>
      <c r="EJ290" s="202"/>
      <c r="EK290" s="202"/>
      <c r="EL290" s="202"/>
      <c r="EM290" s="202"/>
      <c r="EN290" s="202"/>
      <c r="EO290" s="202"/>
      <c r="EP290" s="202"/>
      <c r="EQ290" s="202"/>
      <c r="ER290" s="202"/>
      <c r="ES290" s="202"/>
      <c r="ET290" s="202"/>
      <c r="EU290" s="202"/>
      <c r="EV290" s="202"/>
      <c r="EW290" s="202"/>
      <c r="EX290" s="202"/>
      <c r="EY290" s="202"/>
      <c r="EZ290" s="202"/>
      <c r="FA290" s="202"/>
      <c r="FB290" s="202"/>
      <c r="FC290" s="202"/>
      <c r="FD290" s="202"/>
      <c r="FE290" s="202"/>
      <c r="FF290" s="202"/>
      <c r="FG290" s="202"/>
      <c r="FH290" s="202"/>
      <c r="FI290" s="202"/>
      <c r="FJ290" s="202"/>
      <c r="FK290" s="202"/>
      <c r="FL290" s="202"/>
      <c r="FM290" s="202"/>
      <c r="FN290" s="202"/>
      <c r="FO290" s="202"/>
      <c r="FP290" s="202"/>
      <c r="FQ290" s="202"/>
      <c r="FR290" s="202"/>
      <c r="FS290" s="202"/>
      <c r="FT290" s="202"/>
      <c r="FU290" s="202"/>
      <c r="FV290" s="202"/>
      <c r="FW290" s="202"/>
      <c r="FX290" s="202"/>
      <c r="FY290" s="202"/>
      <c r="FZ290" s="202"/>
      <c r="GA290" s="202"/>
      <c r="GB290" s="202"/>
      <c r="GC290" s="202"/>
      <c r="GD290" s="202"/>
      <c r="GE290" s="202"/>
      <c r="GF290" s="202"/>
      <c r="GG290" s="202"/>
      <c r="GH290" s="202"/>
      <c r="GI290" s="202"/>
      <c r="GJ290" s="202"/>
      <c r="GK290" s="202"/>
      <c r="GL290" s="202"/>
      <c r="GM290" s="202"/>
      <c r="GN290" s="202"/>
      <c r="GO290" s="202"/>
      <c r="GP290" s="202"/>
      <c r="GQ290" s="202"/>
      <c r="GR290" s="202"/>
      <c r="GS290" s="202"/>
      <c r="GT290" s="202"/>
      <c r="GU290" s="202"/>
      <c r="GV290" s="202"/>
      <c r="GW290" s="202"/>
      <c r="GX290" s="202"/>
      <c r="GY290" s="202"/>
      <c r="GZ290" s="202"/>
      <c r="HA290" s="202"/>
      <c r="HB290" s="202"/>
      <c r="HC290" s="202"/>
      <c r="HD290" s="202"/>
      <c r="HE290" s="202"/>
      <c r="HF290" s="202"/>
      <c r="HG290" s="202"/>
      <c r="HH290" s="202"/>
      <c r="HI290" s="202"/>
      <c r="HJ290" s="202"/>
      <c r="HK290" s="202"/>
      <c r="HL290" s="202"/>
      <c r="HM290" s="202"/>
      <c r="HN290" s="202"/>
      <c r="HO290" s="202"/>
      <c r="HP290" s="202"/>
      <c r="HQ290" s="202"/>
      <c r="HR290" s="202"/>
      <c r="HS290" s="202"/>
      <c r="HT290" s="202"/>
      <c r="HU290" s="202"/>
      <c r="HV290" s="202"/>
      <c r="HW290" s="202"/>
      <c r="HX290" s="202"/>
      <c r="HY290" s="202"/>
      <c r="HZ290" s="202"/>
      <c r="IA290" s="202"/>
      <c r="IB290" s="202"/>
      <c r="IC290" s="202"/>
      <c r="ID290" s="202"/>
      <c r="IE290" s="202"/>
      <c r="IF290" s="202"/>
      <c r="IG290" s="202"/>
      <c r="IH290" s="202"/>
      <c r="II290" s="202"/>
      <c r="IJ290" s="202"/>
      <c r="IK290" s="202"/>
      <c r="IL290" s="202"/>
      <c r="IM290" s="202"/>
      <c r="IN290" s="202"/>
      <c r="IO290" s="202"/>
      <c r="IP290" s="202"/>
      <c r="IQ290" s="202"/>
      <c r="IR290" s="202"/>
      <c r="IS290" s="202"/>
      <c r="IT290" s="202"/>
      <c r="IU290" s="202"/>
      <c r="IV290" s="202"/>
    </row>
    <row r="291" spans="1:256" s="191" customFormat="1" ht="15.75">
      <c r="A291" s="169"/>
      <c r="B291" s="169"/>
      <c r="C291" s="204" t="s">
        <v>11</v>
      </c>
      <c r="D291" s="193"/>
      <c r="E291" s="193"/>
      <c r="F291" s="72">
        <v>1.53</v>
      </c>
      <c r="G291" s="134" t="s">
        <v>1302</v>
      </c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/>
      <c r="BN291" s="202"/>
      <c r="BO291" s="202"/>
      <c r="BP291" s="202"/>
      <c r="BQ291" s="202"/>
      <c r="BR291" s="202"/>
      <c r="BS291" s="202"/>
      <c r="BT291" s="202"/>
      <c r="BU291" s="202"/>
      <c r="BV291" s="202"/>
      <c r="BW291" s="202"/>
      <c r="BX291" s="202"/>
      <c r="BY291" s="202"/>
      <c r="BZ291" s="202"/>
      <c r="CA291" s="202"/>
      <c r="CB291" s="202"/>
      <c r="CC291" s="202"/>
      <c r="CD291" s="202"/>
      <c r="CE291" s="202"/>
      <c r="CF291" s="202"/>
      <c r="CG291" s="202"/>
      <c r="CH291" s="202"/>
      <c r="CI291" s="202"/>
      <c r="CJ291" s="202"/>
      <c r="CK291" s="202"/>
      <c r="CL291" s="202"/>
      <c r="CM291" s="202"/>
      <c r="CN291" s="202"/>
      <c r="CO291" s="202"/>
      <c r="CP291" s="202"/>
      <c r="CQ291" s="202"/>
      <c r="CR291" s="202"/>
      <c r="CS291" s="202"/>
      <c r="CT291" s="202"/>
      <c r="CU291" s="202"/>
      <c r="CV291" s="202"/>
      <c r="CW291" s="202"/>
      <c r="CX291" s="202"/>
      <c r="CY291" s="202"/>
      <c r="CZ291" s="202"/>
      <c r="DA291" s="202"/>
      <c r="DB291" s="202"/>
      <c r="DC291" s="202"/>
      <c r="DD291" s="202"/>
      <c r="DE291" s="202"/>
      <c r="DF291" s="202"/>
      <c r="DG291" s="202"/>
      <c r="DH291" s="202"/>
      <c r="DI291" s="202"/>
      <c r="DJ291" s="202"/>
      <c r="DK291" s="202"/>
      <c r="DL291" s="202"/>
      <c r="DM291" s="202"/>
      <c r="DN291" s="202"/>
      <c r="DO291" s="202"/>
      <c r="DP291" s="202"/>
      <c r="DQ291" s="202"/>
      <c r="DR291" s="202"/>
      <c r="DS291" s="202"/>
      <c r="DT291" s="202"/>
      <c r="DU291" s="202"/>
      <c r="DV291" s="202"/>
      <c r="DW291" s="202"/>
      <c r="DX291" s="202"/>
      <c r="DY291" s="202"/>
      <c r="DZ291" s="202"/>
      <c r="EA291" s="202"/>
      <c r="EB291" s="202"/>
      <c r="EC291" s="202"/>
      <c r="ED291" s="202"/>
      <c r="EE291" s="202"/>
      <c r="EF291" s="202"/>
      <c r="EG291" s="202"/>
      <c r="EH291" s="202"/>
      <c r="EI291" s="202"/>
      <c r="EJ291" s="202"/>
      <c r="EK291" s="202"/>
      <c r="EL291" s="202"/>
      <c r="EM291" s="202"/>
      <c r="EN291" s="202"/>
      <c r="EO291" s="202"/>
      <c r="EP291" s="202"/>
      <c r="EQ291" s="202"/>
      <c r="ER291" s="202"/>
      <c r="ES291" s="202"/>
      <c r="ET291" s="202"/>
      <c r="EU291" s="202"/>
      <c r="EV291" s="202"/>
      <c r="EW291" s="202"/>
      <c r="EX291" s="202"/>
      <c r="EY291" s="202"/>
      <c r="EZ291" s="202"/>
      <c r="FA291" s="202"/>
      <c r="FB291" s="202"/>
      <c r="FC291" s="202"/>
      <c r="FD291" s="202"/>
      <c r="FE291" s="202"/>
      <c r="FF291" s="202"/>
      <c r="FG291" s="202"/>
      <c r="FH291" s="202"/>
      <c r="FI291" s="202"/>
      <c r="FJ291" s="202"/>
      <c r="FK291" s="202"/>
      <c r="FL291" s="202"/>
      <c r="FM291" s="202"/>
      <c r="FN291" s="202"/>
      <c r="FO291" s="202"/>
      <c r="FP291" s="202"/>
      <c r="FQ291" s="202"/>
      <c r="FR291" s="202"/>
      <c r="FS291" s="202"/>
      <c r="FT291" s="202"/>
      <c r="FU291" s="202"/>
      <c r="FV291" s="202"/>
      <c r="FW291" s="202"/>
      <c r="FX291" s="202"/>
      <c r="FY291" s="202"/>
      <c r="FZ291" s="202"/>
      <c r="GA291" s="202"/>
      <c r="GB291" s="202"/>
      <c r="GC291" s="202"/>
      <c r="GD291" s="202"/>
      <c r="GE291" s="202"/>
      <c r="GF291" s="202"/>
      <c r="GG291" s="202"/>
      <c r="GH291" s="202"/>
      <c r="GI291" s="202"/>
      <c r="GJ291" s="202"/>
      <c r="GK291" s="202"/>
      <c r="GL291" s="202"/>
      <c r="GM291" s="202"/>
      <c r="GN291" s="202"/>
      <c r="GO291" s="202"/>
      <c r="GP291" s="202"/>
      <c r="GQ291" s="202"/>
      <c r="GR291" s="202"/>
      <c r="GS291" s="202"/>
      <c r="GT291" s="202"/>
      <c r="GU291" s="202"/>
      <c r="GV291" s="202"/>
      <c r="GW291" s="202"/>
      <c r="GX291" s="202"/>
      <c r="GY291" s="202"/>
      <c r="GZ291" s="202"/>
      <c r="HA291" s="202"/>
      <c r="HB291" s="202"/>
      <c r="HC291" s="202"/>
      <c r="HD291" s="202"/>
      <c r="HE291" s="202"/>
      <c r="HF291" s="202"/>
      <c r="HG291" s="202"/>
      <c r="HH291" s="202"/>
      <c r="HI291" s="202"/>
      <c r="HJ291" s="202"/>
      <c r="HK291" s="202"/>
      <c r="HL291" s="202"/>
      <c r="HM291" s="202"/>
      <c r="HN291" s="202"/>
      <c r="HO291" s="202"/>
      <c r="HP291" s="202"/>
      <c r="HQ291" s="202"/>
      <c r="HR291" s="202"/>
      <c r="HS291" s="202"/>
      <c r="HT291" s="202"/>
      <c r="HU291" s="202"/>
      <c r="HV291" s="202"/>
      <c r="HW291" s="202"/>
      <c r="HX291" s="202"/>
      <c r="HY291" s="202"/>
      <c r="HZ291" s="202"/>
      <c r="IA291" s="202"/>
      <c r="IB291" s="202"/>
      <c r="IC291" s="202"/>
      <c r="ID291" s="202"/>
      <c r="IE291" s="202"/>
      <c r="IF291" s="202"/>
      <c r="IG291" s="202"/>
      <c r="IH291" s="202"/>
      <c r="II291" s="202"/>
      <c r="IJ291" s="202"/>
      <c r="IK291" s="202"/>
      <c r="IL291" s="202"/>
      <c r="IM291" s="202"/>
      <c r="IN291" s="202"/>
      <c r="IO291" s="202"/>
      <c r="IP291" s="202"/>
      <c r="IQ291" s="202"/>
      <c r="IR291" s="202"/>
      <c r="IS291" s="202"/>
      <c r="IT291" s="202"/>
      <c r="IU291" s="202"/>
      <c r="IV291" s="202"/>
    </row>
    <row r="292" spans="1:256" s="191" customFormat="1" ht="15.75">
      <c r="A292" s="170" t="s">
        <v>1431</v>
      </c>
      <c r="B292" s="170" t="s">
        <v>1598</v>
      </c>
      <c r="C292" s="34" t="s">
        <v>1284</v>
      </c>
      <c r="D292" s="194">
        <v>709.4308</v>
      </c>
      <c r="E292" s="194">
        <v>709.4308</v>
      </c>
      <c r="F292" s="72">
        <v>8.76</v>
      </c>
      <c r="G292" s="134" t="s">
        <v>1302</v>
      </c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  <c r="AA292" s="202"/>
      <c r="AB292" s="202"/>
      <c r="AC292" s="202"/>
      <c r="AD292" s="202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  <c r="BL292" s="202"/>
      <c r="BM292" s="202"/>
      <c r="BN292" s="202"/>
      <c r="BO292" s="202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  <c r="EG292" s="202"/>
      <c r="EH292" s="202"/>
      <c r="EI292" s="202"/>
      <c r="EJ292" s="202"/>
      <c r="EK292" s="202"/>
      <c r="EL292" s="202"/>
      <c r="EM292" s="202"/>
      <c r="EN292" s="202"/>
      <c r="EO292" s="202"/>
      <c r="EP292" s="202"/>
      <c r="EQ292" s="202"/>
      <c r="ER292" s="202"/>
      <c r="ES292" s="202"/>
      <c r="ET292" s="202"/>
      <c r="EU292" s="202"/>
      <c r="EV292" s="202"/>
      <c r="EW292" s="202"/>
      <c r="EX292" s="202"/>
      <c r="EY292" s="202"/>
      <c r="EZ292" s="202"/>
      <c r="FA292" s="202"/>
      <c r="FB292" s="202"/>
      <c r="FC292" s="202"/>
      <c r="FD292" s="202"/>
      <c r="FE292" s="202"/>
      <c r="FF292" s="202"/>
      <c r="FG292" s="202"/>
      <c r="FH292" s="202"/>
      <c r="FI292" s="202"/>
      <c r="FJ292" s="202"/>
      <c r="FK292" s="202"/>
      <c r="FL292" s="202"/>
      <c r="FM292" s="202"/>
      <c r="FN292" s="202"/>
      <c r="FO292" s="202"/>
      <c r="FP292" s="202"/>
      <c r="FQ292" s="202"/>
      <c r="FR292" s="202"/>
      <c r="FS292" s="202"/>
      <c r="FT292" s="202"/>
      <c r="FU292" s="202"/>
      <c r="FV292" s="202"/>
      <c r="FW292" s="202"/>
      <c r="FX292" s="202"/>
      <c r="FY292" s="202"/>
      <c r="FZ292" s="202"/>
      <c r="GA292" s="202"/>
      <c r="GB292" s="202"/>
      <c r="GC292" s="202"/>
      <c r="GD292" s="202"/>
      <c r="GE292" s="202"/>
      <c r="GF292" s="202"/>
      <c r="GG292" s="202"/>
      <c r="GH292" s="202"/>
      <c r="GI292" s="202"/>
      <c r="GJ292" s="202"/>
      <c r="GK292" s="202"/>
      <c r="GL292" s="202"/>
      <c r="GM292" s="202"/>
      <c r="GN292" s="202"/>
      <c r="GO292" s="202"/>
      <c r="GP292" s="202"/>
      <c r="GQ292" s="202"/>
      <c r="GR292" s="202"/>
      <c r="GS292" s="202"/>
      <c r="GT292" s="202"/>
      <c r="GU292" s="202"/>
      <c r="GV292" s="202"/>
      <c r="GW292" s="202"/>
      <c r="GX292" s="202"/>
      <c r="GY292" s="202"/>
      <c r="GZ292" s="202"/>
      <c r="HA292" s="202"/>
      <c r="HB292" s="202"/>
      <c r="HC292" s="202"/>
      <c r="HD292" s="202"/>
      <c r="HE292" s="202"/>
      <c r="HF292" s="202"/>
      <c r="HG292" s="202"/>
      <c r="HH292" s="202"/>
      <c r="HI292" s="202"/>
      <c r="HJ292" s="202"/>
      <c r="HK292" s="202"/>
      <c r="HL292" s="202"/>
      <c r="HM292" s="202"/>
      <c r="HN292" s="202"/>
      <c r="HO292" s="202"/>
      <c r="HP292" s="202"/>
      <c r="HQ292" s="202"/>
      <c r="HR292" s="202"/>
      <c r="HS292" s="202"/>
      <c r="HT292" s="202"/>
      <c r="HU292" s="202"/>
      <c r="HV292" s="202"/>
      <c r="HW292" s="202"/>
      <c r="HX292" s="202"/>
      <c r="HY292" s="202"/>
      <c r="HZ292" s="202"/>
      <c r="IA292" s="202"/>
      <c r="IB292" s="202"/>
      <c r="IC292" s="202"/>
      <c r="ID292" s="202"/>
      <c r="IE292" s="202"/>
      <c r="IF292" s="202"/>
      <c r="IG292" s="202"/>
      <c r="IH292" s="202"/>
      <c r="II292" s="202"/>
      <c r="IJ292" s="202"/>
      <c r="IK292" s="202"/>
      <c r="IL292" s="202"/>
      <c r="IM292" s="202"/>
      <c r="IN292" s="202"/>
      <c r="IO292" s="202"/>
      <c r="IP292" s="202"/>
      <c r="IQ292" s="202"/>
      <c r="IR292" s="202"/>
      <c r="IS292" s="202"/>
      <c r="IT292" s="202"/>
      <c r="IU292" s="202"/>
      <c r="IV292" s="202"/>
    </row>
    <row r="293" spans="1:256" s="191" customFormat="1" ht="15.75">
      <c r="A293" s="169"/>
      <c r="B293" s="169"/>
      <c r="C293" s="190" t="s">
        <v>1322</v>
      </c>
      <c r="D293" s="193"/>
      <c r="E293" s="193"/>
      <c r="F293" s="72">
        <v>700.6708</v>
      </c>
      <c r="G293" s="134" t="s">
        <v>1597</v>
      </c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  <c r="AA293" s="202"/>
      <c r="AB293" s="202"/>
      <c r="AC293" s="202"/>
      <c r="AD293" s="202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202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  <c r="DZ293" s="202"/>
      <c r="EA293" s="202"/>
      <c r="EB293" s="202"/>
      <c r="EC293" s="202"/>
      <c r="ED293" s="202"/>
      <c r="EE293" s="202"/>
      <c r="EF293" s="202"/>
      <c r="EG293" s="202"/>
      <c r="EH293" s="202"/>
      <c r="EI293" s="202"/>
      <c r="EJ293" s="202"/>
      <c r="EK293" s="202"/>
      <c r="EL293" s="202"/>
      <c r="EM293" s="202"/>
      <c r="EN293" s="202"/>
      <c r="EO293" s="202"/>
      <c r="EP293" s="202"/>
      <c r="EQ293" s="202"/>
      <c r="ER293" s="202"/>
      <c r="ES293" s="202"/>
      <c r="ET293" s="202"/>
      <c r="EU293" s="202"/>
      <c r="EV293" s="202"/>
      <c r="EW293" s="202"/>
      <c r="EX293" s="202"/>
      <c r="EY293" s="202"/>
      <c r="EZ293" s="202"/>
      <c r="FA293" s="202"/>
      <c r="FB293" s="202"/>
      <c r="FC293" s="202"/>
      <c r="FD293" s="202"/>
      <c r="FE293" s="202"/>
      <c r="FF293" s="202"/>
      <c r="FG293" s="202"/>
      <c r="FH293" s="202"/>
      <c r="FI293" s="202"/>
      <c r="FJ293" s="202"/>
      <c r="FK293" s="202"/>
      <c r="FL293" s="202"/>
      <c r="FM293" s="202"/>
      <c r="FN293" s="202"/>
      <c r="FO293" s="202"/>
      <c r="FP293" s="202"/>
      <c r="FQ293" s="202"/>
      <c r="FR293" s="202"/>
      <c r="FS293" s="202"/>
      <c r="FT293" s="202"/>
      <c r="FU293" s="202"/>
      <c r="FV293" s="202"/>
      <c r="FW293" s="202"/>
      <c r="FX293" s="202"/>
      <c r="FY293" s="202"/>
      <c r="FZ293" s="202"/>
      <c r="GA293" s="202"/>
      <c r="GB293" s="202"/>
      <c r="GC293" s="202"/>
      <c r="GD293" s="202"/>
      <c r="GE293" s="202"/>
      <c r="GF293" s="202"/>
      <c r="GG293" s="202"/>
      <c r="GH293" s="202"/>
      <c r="GI293" s="202"/>
      <c r="GJ293" s="202"/>
      <c r="GK293" s="202"/>
      <c r="GL293" s="202"/>
      <c r="GM293" s="202"/>
      <c r="GN293" s="202"/>
      <c r="GO293" s="202"/>
      <c r="GP293" s="202"/>
      <c r="GQ293" s="202"/>
      <c r="GR293" s="202"/>
      <c r="GS293" s="202"/>
      <c r="GT293" s="202"/>
      <c r="GU293" s="202"/>
      <c r="GV293" s="202"/>
      <c r="GW293" s="202"/>
      <c r="GX293" s="202"/>
      <c r="GY293" s="202"/>
      <c r="GZ293" s="202"/>
      <c r="HA293" s="202"/>
      <c r="HB293" s="202"/>
      <c r="HC293" s="202"/>
      <c r="HD293" s="202"/>
      <c r="HE293" s="202"/>
      <c r="HF293" s="202"/>
      <c r="HG293" s="202"/>
      <c r="HH293" s="202"/>
      <c r="HI293" s="202"/>
      <c r="HJ293" s="202"/>
      <c r="HK293" s="202"/>
      <c r="HL293" s="202"/>
      <c r="HM293" s="202"/>
      <c r="HN293" s="202"/>
      <c r="HO293" s="202"/>
      <c r="HP293" s="202"/>
      <c r="HQ293" s="202"/>
      <c r="HR293" s="202"/>
      <c r="HS293" s="202"/>
      <c r="HT293" s="202"/>
      <c r="HU293" s="202"/>
      <c r="HV293" s="202"/>
      <c r="HW293" s="202"/>
      <c r="HX293" s="202"/>
      <c r="HY293" s="202"/>
      <c r="HZ293" s="202"/>
      <c r="IA293" s="202"/>
      <c r="IB293" s="202"/>
      <c r="IC293" s="202"/>
      <c r="ID293" s="202"/>
      <c r="IE293" s="202"/>
      <c r="IF293" s="202"/>
      <c r="IG293" s="202"/>
      <c r="IH293" s="202"/>
      <c r="II293" s="202"/>
      <c r="IJ293" s="202"/>
      <c r="IK293" s="202"/>
      <c r="IL293" s="202"/>
      <c r="IM293" s="202"/>
      <c r="IN293" s="202"/>
      <c r="IO293" s="202"/>
      <c r="IP293" s="202"/>
      <c r="IQ293" s="202"/>
      <c r="IR293" s="202"/>
      <c r="IS293" s="202"/>
      <c r="IT293" s="202"/>
      <c r="IU293" s="202"/>
      <c r="IV293" s="202"/>
    </row>
    <row r="294" spans="1:256" s="191" customFormat="1" ht="25.5">
      <c r="A294" s="34" t="s">
        <v>1596</v>
      </c>
      <c r="B294" s="34" t="s">
        <v>1595</v>
      </c>
      <c r="C294" s="190" t="s">
        <v>1322</v>
      </c>
      <c r="D294" s="72">
        <v>2.47159</v>
      </c>
      <c r="E294" s="72">
        <v>2.47159</v>
      </c>
      <c r="F294" s="72">
        <v>2.47159</v>
      </c>
      <c r="G294" s="134" t="s">
        <v>1534</v>
      </c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02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  <c r="EG294" s="202"/>
      <c r="EH294" s="202"/>
      <c r="EI294" s="202"/>
      <c r="EJ294" s="202"/>
      <c r="EK294" s="202"/>
      <c r="EL294" s="202"/>
      <c r="EM294" s="202"/>
      <c r="EN294" s="202"/>
      <c r="EO294" s="202"/>
      <c r="EP294" s="202"/>
      <c r="EQ294" s="202"/>
      <c r="ER294" s="202"/>
      <c r="ES294" s="202"/>
      <c r="ET294" s="202"/>
      <c r="EU294" s="202"/>
      <c r="EV294" s="202"/>
      <c r="EW294" s="202"/>
      <c r="EX294" s="202"/>
      <c r="EY294" s="202"/>
      <c r="EZ294" s="202"/>
      <c r="FA294" s="202"/>
      <c r="FB294" s="202"/>
      <c r="FC294" s="202"/>
      <c r="FD294" s="202"/>
      <c r="FE294" s="202"/>
      <c r="FF294" s="202"/>
      <c r="FG294" s="202"/>
      <c r="FH294" s="202"/>
      <c r="FI294" s="202"/>
      <c r="FJ294" s="202"/>
      <c r="FK294" s="202"/>
      <c r="FL294" s="202"/>
      <c r="FM294" s="202"/>
      <c r="FN294" s="202"/>
      <c r="FO294" s="202"/>
      <c r="FP294" s="202"/>
      <c r="FQ294" s="202"/>
      <c r="FR294" s="202"/>
      <c r="FS294" s="202"/>
      <c r="FT294" s="202"/>
      <c r="FU294" s="202"/>
      <c r="FV294" s="202"/>
      <c r="FW294" s="202"/>
      <c r="FX294" s="202"/>
      <c r="FY294" s="202"/>
      <c r="FZ294" s="202"/>
      <c r="GA294" s="202"/>
      <c r="GB294" s="202"/>
      <c r="GC294" s="202"/>
      <c r="GD294" s="202"/>
      <c r="GE294" s="202"/>
      <c r="GF294" s="202"/>
      <c r="GG294" s="202"/>
      <c r="GH294" s="202"/>
      <c r="GI294" s="202"/>
      <c r="GJ294" s="202"/>
      <c r="GK294" s="202"/>
      <c r="GL294" s="202"/>
      <c r="GM294" s="202"/>
      <c r="GN294" s="202"/>
      <c r="GO294" s="202"/>
      <c r="GP294" s="202"/>
      <c r="GQ294" s="202"/>
      <c r="GR294" s="202"/>
      <c r="GS294" s="202"/>
      <c r="GT294" s="202"/>
      <c r="GU294" s="202"/>
      <c r="GV294" s="202"/>
      <c r="GW294" s="202"/>
      <c r="GX294" s="202"/>
      <c r="GY294" s="202"/>
      <c r="GZ294" s="202"/>
      <c r="HA294" s="202"/>
      <c r="HB294" s="202"/>
      <c r="HC294" s="202"/>
      <c r="HD294" s="202"/>
      <c r="HE294" s="202"/>
      <c r="HF294" s="202"/>
      <c r="HG294" s="202"/>
      <c r="HH294" s="202"/>
      <c r="HI294" s="202"/>
      <c r="HJ294" s="202"/>
      <c r="HK294" s="202"/>
      <c r="HL294" s="202"/>
      <c r="HM294" s="202"/>
      <c r="HN294" s="202"/>
      <c r="HO294" s="202"/>
      <c r="HP294" s="202"/>
      <c r="HQ294" s="202"/>
      <c r="HR294" s="202"/>
      <c r="HS294" s="202"/>
      <c r="HT294" s="202"/>
      <c r="HU294" s="202"/>
      <c r="HV294" s="202"/>
      <c r="HW294" s="202"/>
      <c r="HX294" s="202"/>
      <c r="HY294" s="202"/>
      <c r="HZ294" s="202"/>
      <c r="IA294" s="202"/>
      <c r="IB294" s="202"/>
      <c r="IC294" s="202"/>
      <c r="ID294" s="202"/>
      <c r="IE294" s="202"/>
      <c r="IF294" s="202"/>
      <c r="IG294" s="202"/>
      <c r="IH294" s="202"/>
      <c r="II294" s="202"/>
      <c r="IJ294" s="202"/>
      <c r="IK294" s="202"/>
      <c r="IL294" s="202"/>
      <c r="IM294" s="202"/>
      <c r="IN294" s="202"/>
      <c r="IO294" s="202"/>
      <c r="IP294" s="202"/>
      <c r="IQ294" s="202"/>
      <c r="IR294" s="202"/>
      <c r="IS294" s="202"/>
      <c r="IT294" s="202"/>
      <c r="IU294" s="202"/>
      <c r="IV294" s="202"/>
    </row>
    <row r="295" spans="1:256" s="191" customFormat="1" ht="38.25">
      <c r="A295" s="34" t="s">
        <v>1594</v>
      </c>
      <c r="B295" s="34" t="s">
        <v>1594</v>
      </c>
      <c r="C295" s="190" t="s">
        <v>1322</v>
      </c>
      <c r="D295" s="72">
        <v>23.33074</v>
      </c>
      <c r="E295" s="72">
        <v>23.33074</v>
      </c>
      <c r="F295" s="72">
        <v>23.33074</v>
      </c>
      <c r="G295" s="134" t="s">
        <v>1534</v>
      </c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  <c r="AA295" s="202"/>
      <c r="AB295" s="202"/>
      <c r="AC295" s="202"/>
      <c r="AD295" s="202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02"/>
      <c r="BP295" s="202"/>
      <c r="BQ295" s="202"/>
      <c r="BR295" s="202"/>
      <c r="BS295" s="202"/>
      <c r="BT295" s="202"/>
      <c r="BU295" s="202"/>
      <c r="BV295" s="202"/>
      <c r="BW295" s="202"/>
      <c r="BX295" s="202"/>
      <c r="BY295" s="202"/>
      <c r="BZ295" s="202"/>
      <c r="CA295" s="202"/>
      <c r="CB295" s="202"/>
      <c r="CC295" s="202"/>
      <c r="CD295" s="202"/>
      <c r="CE295" s="202"/>
      <c r="CF295" s="202"/>
      <c r="CG295" s="202"/>
      <c r="CH295" s="202"/>
      <c r="CI295" s="202"/>
      <c r="CJ295" s="202"/>
      <c r="CK295" s="202"/>
      <c r="CL295" s="202"/>
      <c r="CM295" s="202"/>
      <c r="CN295" s="202"/>
      <c r="CO295" s="202"/>
      <c r="CP295" s="202"/>
      <c r="CQ295" s="202"/>
      <c r="CR295" s="202"/>
      <c r="CS295" s="202"/>
      <c r="CT295" s="202"/>
      <c r="CU295" s="202"/>
      <c r="CV295" s="202"/>
      <c r="CW295" s="202"/>
      <c r="CX295" s="202"/>
      <c r="CY295" s="202"/>
      <c r="CZ295" s="202"/>
      <c r="DA295" s="202"/>
      <c r="DB295" s="202"/>
      <c r="DC295" s="202"/>
      <c r="DD295" s="202"/>
      <c r="DE295" s="202"/>
      <c r="DF295" s="202"/>
      <c r="DG295" s="202"/>
      <c r="DH295" s="202"/>
      <c r="DI295" s="202"/>
      <c r="DJ295" s="202"/>
      <c r="DK295" s="202"/>
      <c r="DL295" s="202"/>
      <c r="DM295" s="202"/>
      <c r="DN295" s="202"/>
      <c r="DO295" s="202"/>
      <c r="DP295" s="202"/>
      <c r="DQ295" s="202"/>
      <c r="DR295" s="202"/>
      <c r="DS295" s="202"/>
      <c r="DT295" s="202"/>
      <c r="DU295" s="202"/>
      <c r="DV295" s="202"/>
      <c r="DW295" s="202"/>
      <c r="DX295" s="202"/>
      <c r="DY295" s="202"/>
      <c r="DZ295" s="202"/>
      <c r="EA295" s="202"/>
      <c r="EB295" s="202"/>
      <c r="EC295" s="202"/>
      <c r="ED295" s="202"/>
      <c r="EE295" s="202"/>
      <c r="EF295" s="202"/>
      <c r="EG295" s="202"/>
      <c r="EH295" s="202"/>
      <c r="EI295" s="202"/>
      <c r="EJ295" s="202"/>
      <c r="EK295" s="202"/>
      <c r="EL295" s="202"/>
      <c r="EM295" s="202"/>
      <c r="EN295" s="202"/>
      <c r="EO295" s="202"/>
      <c r="EP295" s="202"/>
      <c r="EQ295" s="202"/>
      <c r="ER295" s="202"/>
      <c r="ES295" s="202"/>
      <c r="ET295" s="202"/>
      <c r="EU295" s="202"/>
      <c r="EV295" s="202"/>
      <c r="EW295" s="202"/>
      <c r="EX295" s="202"/>
      <c r="EY295" s="202"/>
      <c r="EZ295" s="202"/>
      <c r="FA295" s="202"/>
      <c r="FB295" s="202"/>
      <c r="FC295" s="202"/>
      <c r="FD295" s="202"/>
      <c r="FE295" s="202"/>
      <c r="FF295" s="202"/>
      <c r="FG295" s="202"/>
      <c r="FH295" s="202"/>
      <c r="FI295" s="202"/>
      <c r="FJ295" s="202"/>
      <c r="FK295" s="202"/>
      <c r="FL295" s="202"/>
      <c r="FM295" s="202"/>
      <c r="FN295" s="202"/>
      <c r="FO295" s="202"/>
      <c r="FP295" s="202"/>
      <c r="FQ295" s="202"/>
      <c r="FR295" s="202"/>
      <c r="FS295" s="202"/>
      <c r="FT295" s="202"/>
      <c r="FU295" s="202"/>
      <c r="FV295" s="202"/>
      <c r="FW295" s="202"/>
      <c r="FX295" s="202"/>
      <c r="FY295" s="202"/>
      <c r="FZ295" s="202"/>
      <c r="GA295" s="202"/>
      <c r="GB295" s="202"/>
      <c r="GC295" s="202"/>
      <c r="GD295" s="202"/>
      <c r="GE295" s="202"/>
      <c r="GF295" s="202"/>
      <c r="GG295" s="202"/>
      <c r="GH295" s="202"/>
      <c r="GI295" s="202"/>
      <c r="GJ295" s="202"/>
      <c r="GK295" s="202"/>
      <c r="GL295" s="202"/>
      <c r="GM295" s="202"/>
      <c r="GN295" s="202"/>
      <c r="GO295" s="202"/>
      <c r="GP295" s="202"/>
      <c r="GQ295" s="202"/>
      <c r="GR295" s="202"/>
      <c r="GS295" s="202"/>
      <c r="GT295" s="202"/>
      <c r="GU295" s="202"/>
      <c r="GV295" s="202"/>
      <c r="GW295" s="202"/>
      <c r="GX295" s="202"/>
      <c r="GY295" s="202"/>
      <c r="GZ295" s="202"/>
      <c r="HA295" s="202"/>
      <c r="HB295" s="202"/>
      <c r="HC295" s="202"/>
      <c r="HD295" s="202"/>
      <c r="HE295" s="202"/>
      <c r="HF295" s="202"/>
      <c r="HG295" s="202"/>
      <c r="HH295" s="202"/>
      <c r="HI295" s="202"/>
      <c r="HJ295" s="202"/>
      <c r="HK295" s="202"/>
      <c r="HL295" s="202"/>
      <c r="HM295" s="202"/>
      <c r="HN295" s="202"/>
      <c r="HO295" s="202"/>
      <c r="HP295" s="202"/>
      <c r="HQ295" s="202"/>
      <c r="HR295" s="202"/>
      <c r="HS295" s="202"/>
      <c r="HT295" s="202"/>
      <c r="HU295" s="202"/>
      <c r="HV295" s="202"/>
      <c r="HW295" s="202"/>
      <c r="HX295" s="202"/>
      <c r="HY295" s="202"/>
      <c r="HZ295" s="202"/>
      <c r="IA295" s="202"/>
      <c r="IB295" s="202"/>
      <c r="IC295" s="202"/>
      <c r="ID295" s="202"/>
      <c r="IE295" s="202"/>
      <c r="IF295" s="202"/>
      <c r="IG295" s="202"/>
      <c r="IH295" s="202"/>
      <c r="II295" s="202"/>
      <c r="IJ295" s="202"/>
      <c r="IK295" s="202"/>
      <c r="IL295" s="202"/>
      <c r="IM295" s="202"/>
      <c r="IN295" s="202"/>
      <c r="IO295" s="202"/>
      <c r="IP295" s="202"/>
      <c r="IQ295" s="202"/>
      <c r="IR295" s="202"/>
      <c r="IS295" s="202"/>
      <c r="IT295" s="202"/>
      <c r="IU295" s="202"/>
      <c r="IV295" s="202"/>
    </row>
    <row r="296" spans="1:256" s="191" customFormat="1" ht="51">
      <c r="A296" s="34" t="s">
        <v>1593</v>
      </c>
      <c r="B296" s="34" t="s">
        <v>1593</v>
      </c>
      <c r="C296" s="190" t="s">
        <v>1322</v>
      </c>
      <c r="D296" s="72">
        <v>59.06898</v>
      </c>
      <c r="E296" s="72">
        <v>59.06898</v>
      </c>
      <c r="F296" s="72">
        <v>59.06898</v>
      </c>
      <c r="G296" s="134" t="s">
        <v>1536</v>
      </c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  <c r="AA296" s="202"/>
      <c r="AB296" s="202"/>
      <c r="AC296" s="202"/>
      <c r="AD296" s="202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  <c r="DN296" s="202"/>
      <c r="DO296" s="202"/>
      <c r="DP296" s="202"/>
      <c r="DQ296" s="202"/>
      <c r="DR296" s="202"/>
      <c r="DS296" s="202"/>
      <c r="DT296" s="202"/>
      <c r="DU296" s="202"/>
      <c r="DV296" s="202"/>
      <c r="DW296" s="202"/>
      <c r="DX296" s="202"/>
      <c r="DY296" s="202"/>
      <c r="DZ296" s="202"/>
      <c r="EA296" s="202"/>
      <c r="EB296" s="202"/>
      <c r="EC296" s="202"/>
      <c r="ED296" s="202"/>
      <c r="EE296" s="202"/>
      <c r="EF296" s="202"/>
      <c r="EG296" s="202"/>
      <c r="EH296" s="202"/>
      <c r="EI296" s="202"/>
      <c r="EJ296" s="202"/>
      <c r="EK296" s="202"/>
      <c r="EL296" s="202"/>
      <c r="EM296" s="202"/>
      <c r="EN296" s="202"/>
      <c r="EO296" s="202"/>
      <c r="EP296" s="202"/>
      <c r="EQ296" s="202"/>
      <c r="ER296" s="202"/>
      <c r="ES296" s="202"/>
      <c r="ET296" s="202"/>
      <c r="EU296" s="202"/>
      <c r="EV296" s="202"/>
      <c r="EW296" s="202"/>
      <c r="EX296" s="202"/>
      <c r="EY296" s="202"/>
      <c r="EZ296" s="202"/>
      <c r="FA296" s="202"/>
      <c r="FB296" s="202"/>
      <c r="FC296" s="202"/>
      <c r="FD296" s="202"/>
      <c r="FE296" s="202"/>
      <c r="FF296" s="202"/>
      <c r="FG296" s="202"/>
      <c r="FH296" s="202"/>
      <c r="FI296" s="202"/>
      <c r="FJ296" s="202"/>
      <c r="FK296" s="202"/>
      <c r="FL296" s="202"/>
      <c r="FM296" s="202"/>
      <c r="FN296" s="202"/>
      <c r="FO296" s="202"/>
      <c r="FP296" s="202"/>
      <c r="FQ296" s="202"/>
      <c r="FR296" s="202"/>
      <c r="FS296" s="202"/>
      <c r="FT296" s="202"/>
      <c r="FU296" s="202"/>
      <c r="FV296" s="202"/>
      <c r="FW296" s="202"/>
      <c r="FX296" s="202"/>
      <c r="FY296" s="202"/>
      <c r="FZ296" s="202"/>
      <c r="GA296" s="202"/>
      <c r="GB296" s="202"/>
      <c r="GC296" s="202"/>
      <c r="GD296" s="202"/>
      <c r="GE296" s="202"/>
      <c r="GF296" s="202"/>
      <c r="GG296" s="202"/>
      <c r="GH296" s="202"/>
      <c r="GI296" s="202"/>
      <c r="GJ296" s="202"/>
      <c r="GK296" s="202"/>
      <c r="GL296" s="202"/>
      <c r="GM296" s="202"/>
      <c r="GN296" s="202"/>
      <c r="GO296" s="202"/>
      <c r="GP296" s="202"/>
      <c r="GQ296" s="202"/>
      <c r="GR296" s="202"/>
      <c r="GS296" s="202"/>
      <c r="GT296" s="202"/>
      <c r="GU296" s="202"/>
      <c r="GV296" s="202"/>
      <c r="GW296" s="202"/>
      <c r="GX296" s="202"/>
      <c r="GY296" s="202"/>
      <c r="GZ296" s="202"/>
      <c r="HA296" s="202"/>
      <c r="HB296" s="202"/>
      <c r="HC296" s="202"/>
      <c r="HD296" s="202"/>
      <c r="HE296" s="202"/>
      <c r="HF296" s="202"/>
      <c r="HG296" s="202"/>
      <c r="HH296" s="202"/>
      <c r="HI296" s="202"/>
      <c r="HJ296" s="202"/>
      <c r="HK296" s="202"/>
      <c r="HL296" s="202"/>
      <c r="HM296" s="202"/>
      <c r="HN296" s="202"/>
      <c r="HO296" s="202"/>
      <c r="HP296" s="202"/>
      <c r="HQ296" s="202"/>
      <c r="HR296" s="202"/>
      <c r="HS296" s="202"/>
      <c r="HT296" s="202"/>
      <c r="HU296" s="202"/>
      <c r="HV296" s="202"/>
      <c r="HW296" s="202"/>
      <c r="HX296" s="202"/>
      <c r="HY296" s="202"/>
      <c r="HZ296" s="202"/>
      <c r="IA296" s="202"/>
      <c r="IB296" s="202"/>
      <c r="IC296" s="202"/>
      <c r="ID296" s="202"/>
      <c r="IE296" s="202"/>
      <c r="IF296" s="202"/>
      <c r="IG296" s="202"/>
      <c r="IH296" s="202"/>
      <c r="II296" s="202"/>
      <c r="IJ296" s="202"/>
      <c r="IK296" s="202"/>
      <c r="IL296" s="202"/>
      <c r="IM296" s="202"/>
      <c r="IN296" s="202"/>
      <c r="IO296" s="202"/>
      <c r="IP296" s="202"/>
      <c r="IQ296" s="202"/>
      <c r="IR296" s="202"/>
      <c r="IS296" s="202"/>
      <c r="IT296" s="202"/>
      <c r="IU296" s="202"/>
      <c r="IV296" s="202"/>
    </row>
    <row r="297" spans="1:256" s="191" customFormat="1" ht="51">
      <c r="A297" s="34" t="s">
        <v>1592</v>
      </c>
      <c r="B297" s="34" t="s">
        <v>1592</v>
      </c>
      <c r="C297" s="190" t="s">
        <v>1322</v>
      </c>
      <c r="D297" s="72">
        <v>48.27975</v>
      </c>
      <c r="E297" s="72">
        <v>48.27975</v>
      </c>
      <c r="F297" s="72">
        <v>48.27975</v>
      </c>
      <c r="G297" s="134" t="s">
        <v>1536</v>
      </c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  <c r="AA297" s="202"/>
      <c r="AB297" s="202"/>
      <c r="AC297" s="202"/>
      <c r="AD297" s="202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  <c r="BL297" s="202"/>
      <c r="BM297" s="202"/>
      <c r="BN297" s="202"/>
      <c r="BO297" s="202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  <c r="EG297" s="202"/>
      <c r="EH297" s="202"/>
      <c r="EI297" s="202"/>
      <c r="EJ297" s="202"/>
      <c r="EK297" s="202"/>
      <c r="EL297" s="202"/>
      <c r="EM297" s="202"/>
      <c r="EN297" s="202"/>
      <c r="EO297" s="202"/>
      <c r="EP297" s="202"/>
      <c r="EQ297" s="202"/>
      <c r="ER297" s="202"/>
      <c r="ES297" s="202"/>
      <c r="ET297" s="202"/>
      <c r="EU297" s="202"/>
      <c r="EV297" s="202"/>
      <c r="EW297" s="202"/>
      <c r="EX297" s="202"/>
      <c r="EY297" s="202"/>
      <c r="EZ297" s="202"/>
      <c r="FA297" s="202"/>
      <c r="FB297" s="202"/>
      <c r="FC297" s="202"/>
      <c r="FD297" s="202"/>
      <c r="FE297" s="202"/>
      <c r="FF297" s="202"/>
      <c r="FG297" s="202"/>
      <c r="FH297" s="202"/>
      <c r="FI297" s="202"/>
      <c r="FJ297" s="202"/>
      <c r="FK297" s="202"/>
      <c r="FL297" s="202"/>
      <c r="FM297" s="202"/>
      <c r="FN297" s="202"/>
      <c r="FO297" s="202"/>
      <c r="FP297" s="202"/>
      <c r="FQ297" s="202"/>
      <c r="FR297" s="202"/>
      <c r="FS297" s="202"/>
      <c r="FT297" s="202"/>
      <c r="FU297" s="202"/>
      <c r="FV297" s="202"/>
      <c r="FW297" s="202"/>
      <c r="FX297" s="202"/>
      <c r="FY297" s="202"/>
      <c r="FZ297" s="202"/>
      <c r="GA297" s="202"/>
      <c r="GB297" s="202"/>
      <c r="GC297" s="202"/>
      <c r="GD297" s="202"/>
      <c r="GE297" s="202"/>
      <c r="GF297" s="202"/>
      <c r="GG297" s="202"/>
      <c r="GH297" s="202"/>
      <c r="GI297" s="202"/>
      <c r="GJ297" s="202"/>
      <c r="GK297" s="202"/>
      <c r="GL297" s="202"/>
      <c r="GM297" s="202"/>
      <c r="GN297" s="202"/>
      <c r="GO297" s="202"/>
      <c r="GP297" s="202"/>
      <c r="GQ297" s="202"/>
      <c r="GR297" s="202"/>
      <c r="GS297" s="202"/>
      <c r="GT297" s="202"/>
      <c r="GU297" s="202"/>
      <c r="GV297" s="202"/>
      <c r="GW297" s="202"/>
      <c r="GX297" s="202"/>
      <c r="GY297" s="202"/>
      <c r="GZ297" s="202"/>
      <c r="HA297" s="202"/>
      <c r="HB297" s="202"/>
      <c r="HC297" s="202"/>
      <c r="HD297" s="202"/>
      <c r="HE297" s="202"/>
      <c r="HF297" s="202"/>
      <c r="HG297" s="202"/>
      <c r="HH297" s="202"/>
      <c r="HI297" s="202"/>
      <c r="HJ297" s="202"/>
      <c r="HK297" s="202"/>
      <c r="HL297" s="202"/>
      <c r="HM297" s="202"/>
      <c r="HN297" s="202"/>
      <c r="HO297" s="202"/>
      <c r="HP297" s="202"/>
      <c r="HQ297" s="202"/>
      <c r="HR297" s="202"/>
      <c r="HS297" s="202"/>
      <c r="HT297" s="202"/>
      <c r="HU297" s="202"/>
      <c r="HV297" s="202"/>
      <c r="HW297" s="202"/>
      <c r="HX297" s="202"/>
      <c r="HY297" s="202"/>
      <c r="HZ297" s="202"/>
      <c r="IA297" s="202"/>
      <c r="IB297" s="202"/>
      <c r="IC297" s="202"/>
      <c r="ID297" s="202"/>
      <c r="IE297" s="202"/>
      <c r="IF297" s="202"/>
      <c r="IG297" s="202"/>
      <c r="IH297" s="202"/>
      <c r="II297" s="202"/>
      <c r="IJ297" s="202"/>
      <c r="IK297" s="202"/>
      <c r="IL297" s="202"/>
      <c r="IM297" s="202"/>
      <c r="IN297" s="202"/>
      <c r="IO297" s="202"/>
      <c r="IP297" s="202"/>
      <c r="IQ297" s="202"/>
      <c r="IR297" s="202"/>
      <c r="IS297" s="202"/>
      <c r="IT297" s="202"/>
      <c r="IU297" s="202"/>
      <c r="IV297" s="202"/>
    </row>
    <row r="298" spans="1:256" s="191" customFormat="1" ht="51">
      <c r="A298" s="34" t="s">
        <v>1591</v>
      </c>
      <c r="B298" s="34" t="s">
        <v>1591</v>
      </c>
      <c r="C298" s="190" t="s">
        <v>1322</v>
      </c>
      <c r="D298" s="72">
        <v>48.27975</v>
      </c>
      <c r="E298" s="72">
        <v>48.27975</v>
      </c>
      <c r="F298" s="72">
        <v>48.27975</v>
      </c>
      <c r="G298" s="134" t="s">
        <v>1536</v>
      </c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  <c r="AA298" s="202"/>
      <c r="AB298" s="202"/>
      <c r="AC298" s="202"/>
      <c r="AD298" s="202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  <c r="BL298" s="202"/>
      <c r="BM298" s="202"/>
      <c r="BN298" s="202"/>
      <c r="BO298" s="202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  <c r="EG298" s="202"/>
      <c r="EH298" s="202"/>
      <c r="EI298" s="202"/>
      <c r="EJ298" s="202"/>
      <c r="EK298" s="202"/>
      <c r="EL298" s="202"/>
      <c r="EM298" s="202"/>
      <c r="EN298" s="202"/>
      <c r="EO298" s="202"/>
      <c r="EP298" s="202"/>
      <c r="EQ298" s="202"/>
      <c r="ER298" s="202"/>
      <c r="ES298" s="202"/>
      <c r="ET298" s="202"/>
      <c r="EU298" s="202"/>
      <c r="EV298" s="202"/>
      <c r="EW298" s="202"/>
      <c r="EX298" s="202"/>
      <c r="EY298" s="202"/>
      <c r="EZ298" s="202"/>
      <c r="FA298" s="202"/>
      <c r="FB298" s="202"/>
      <c r="FC298" s="202"/>
      <c r="FD298" s="202"/>
      <c r="FE298" s="202"/>
      <c r="FF298" s="202"/>
      <c r="FG298" s="202"/>
      <c r="FH298" s="202"/>
      <c r="FI298" s="202"/>
      <c r="FJ298" s="202"/>
      <c r="FK298" s="202"/>
      <c r="FL298" s="202"/>
      <c r="FM298" s="202"/>
      <c r="FN298" s="202"/>
      <c r="FO298" s="202"/>
      <c r="FP298" s="202"/>
      <c r="FQ298" s="202"/>
      <c r="FR298" s="202"/>
      <c r="FS298" s="202"/>
      <c r="FT298" s="202"/>
      <c r="FU298" s="202"/>
      <c r="FV298" s="202"/>
      <c r="FW298" s="202"/>
      <c r="FX298" s="202"/>
      <c r="FY298" s="202"/>
      <c r="FZ298" s="202"/>
      <c r="GA298" s="202"/>
      <c r="GB298" s="202"/>
      <c r="GC298" s="202"/>
      <c r="GD298" s="202"/>
      <c r="GE298" s="202"/>
      <c r="GF298" s="202"/>
      <c r="GG298" s="202"/>
      <c r="GH298" s="202"/>
      <c r="GI298" s="202"/>
      <c r="GJ298" s="202"/>
      <c r="GK298" s="202"/>
      <c r="GL298" s="202"/>
      <c r="GM298" s="202"/>
      <c r="GN298" s="202"/>
      <c r="GO298" s="202"/>
      <c r="GP298" s="202"/>
      <c r="GQ298" s="202"/>
      <c r="GR298" s="202"/>
      <c r="GS298" s="202"/>
      <c r="GT298" s="202"/>
      <c r="GU298" s="202"/>
      <c r="GV298" s="202"/>
      <c r="GW298" s="202"/>
      <c r="GX298" s="202"/>
      <c r="GY298" s="202"/>
      <c r="GZ298" s="202"/>
      <c r="HA298" s="202"/>
      <c r="HB298" s="202"/>
      <c r="HC298" s="202"/>
      <c r="HD298" s="202"/>
      <c r="HE298" s="202"/>
      <c r="HF298" s="202"/>
      <c r="HG298" s="202"/>
      <c r="HH298" s="202"/>
      <c r="HI298" s="202"/>
      <c r="HJ298" s="202"/>
      <c r="HK298" s="202"/>
      <c r="HL298" s="202"/>
      <c r="HM298" s="202"/>
      <c r="HN298" s="202"/>
      <c r="HO298" s="202"/>
      <c r="HP298" s="202"/>
      <c r="HQ298" s="202"/>
      <c r="HR298" s="202"/>
      <c r="HS298" s="202"/>
      <c r="HT298" s="202"/>
      <c r="HU298" s="202"/>
      <c r="HV298" s="202"/>
      <c r="HW298" s="202"/>
      <c r="HX298" s="202"/>
      <c r="HY298" s="202"/>
      <c r="HZ298" s="202"/>
      <c r="IA298" s="202"/>
      <c r="IB298" s="202"/>
      <c r="IC298" s="202"/>
      <c r="ID298" s="202"/>
      <c r="IE298" s="202"/>
      <c r="IF298" s="202"/>
      <c r="IG298" s="202"/>
      <c r="IH298" s="202"/>
      <c r="II298" s="202"/>
      <c r="IJ298" s="202"/>
      <c r="IK298" s="202"/>
      <c r="IL298" s="202"/>
      <c r="IM298" s="202"/>
      <c r="IN298" s="202"/>
      <c r="IO298" s="202"/>
      <c r="IP298" s="202"/>
      <c r="IQ298" s="202"/>
      <c r="IR298" s="202"/>
      <c r="IS298" s="202"/>
      <c r="IT298" s="202"/>
      <c r="IU298" s="202"/>
      <c r="IV298" s="202"/>
    </row>
    <row r="299" spans="1:7" s="191" customFormat="1" ht="51">
      <c r="A299" s="34" t="s">
        <v>1590</v>
      </c>
      <c r="B299" s="34" t="s">
        <v>1590</v>
      </c>
      <c r="C299" s="190" t="s">
        <v>1322</v>
      </c>
      <c r="D299" s="72">
        <v>50.90413</v>
      </c>
      <c r="E299" s="72">
        <v>50.90413</v>
      </c>
      <c r="F299" s="72">
        <v>50.90413</v>
      </c>
      <c r="G299" s="134" t="s">
        <v>1536</v>
      </c>
    </row>
    <row r="300" spans="1:7" s="191" customFormat="1" ht="15.75">
      <c r="A300" s="170" t="s">
        <v>1589</v>
      </c>
      <c r="B300" s="170" t="s">
        <v>1589</v>
      </c>
      <c r="C300" s="204" t="s">
        <v>11</v>
      </c>
      <c r="D300" s="194">
        <v>2.78244</v>
      </c>
      <c r="E300" s="194">
        <v>2.78244</v>
      </c>
      <c r="F300" s="72">
        <v>1.53</v>
      </c>
      <c r="G300" s="134" t="s">
        <v>1501</v>
      </c>
    </row>
    <row r="301" spans="1:7" s="191" customFormat="1" ht="15.75">
      <c r="A301" s="169"/>
      <c r="B301" s="169"/>
      <c r="C301" s="190" t="s">
        <v>1322</v>
      </c>
      <c r="D301" s="193"/>
      <c r="E301" s="193"/>
      <c r="F301" s="72">
        <v>1.25244</v>
      </c>
      <c r="G301" s="134" t="s">
        <v>1534</v>
      </c>
    </row>
    <row r="302" spans="1:7" s="191" customFormat="1" ht="38.25">
      <c r="A302" s="34" t="s">
        <v>1588</v>
      </c>
      <c r="B302" s="34" t="s">
        <v>1588</v>
      </c>
      <c r="C302" s="190" t="s">
        <v>1322</v>
      </c>
      <c r="D302" s="72">
        <v>31.03438</v>
      </c>
      <c r="E302" s="72">
        <v>31.03438</v>
      </c>
      <c r="F302" s="72">
        <v>31.03438</v>
      </c>
      <c r="G302" s="134" t="s">
        <v>1534</v>
      </c>
    </row>
    <row r="303" spans="1:7" s="191" customFormat="1" ht="38.25">
      <c r="A303" s="34" t="s">
        <v>1587</v>
      </c>
      <c r="B303" s="34" t="s">
        <v>1587</v>
      </c>
      <c r="C303" s="190" t="s">
        <v>1322</v>
      </c>
      <c r="D303" s="72">
        <v>12.67456</v>
      </c>
      <c r="E303" s="72">
        <v>12.67456</v>
      </c>
      <c r="F303" s="72">
        <v>12.67456</v>
      </c>
      <c r="G303" s="134" t="s">
        <v>1534</v>
      </c>
    </row>
    <row r="304" spans="1:7" s="191" customFormat="1" ht="38.25">
      <c r="A304" s="34" t="s">
        <v>1586</v>
      </c>
      <c r="B304" s="34" t="s">
        <v>1586</v>
      </c>
      <c r="C304" s="190" t="s">
        <v>1322</v>
      </c>
      <c r="D304" s="72">
        <v>34.39948</v>
      </c>
      <c r="E304" s="72">
        <v>34.39948</v>
      </c>
      <c r="F304" s="72">
        <v>34.39948</v>
      </c>
      <c r="G304" s="134" t="s">
        <v>1534</v>
      </c>
    </row>
    <row r="305" spans="1:7" s="191" customFormat="1" ht="38.25">
      <c r="A305" s="34" t="s">
        <v>1585</v>
      </c>
      <c r="B305" s="34" t="s">
        <v>1585</v>
      </c>
      <c r="C305" s="190" t="s">
        <v>1322</v>
      </c>
      <c r="D305" s="72">
        <v>31.33127</v>
      </c>
      <c r="E305" s="72">
        <v>31.33127</v>
      </c>
      <c r="F305" s="72">
        <v>31.33117</v>
      </c>
      <c r="G305" s="134" t="s">
        <v>1534</v>
      </c>
    </row>
    <row r="306" spans="1:7" s="191" customFormat="1" ht="38.25">
      <c r="A306" s="34" t="s">
        <v>1584</v>
      </c>
      <c r="B306" s="34" t="s">
        <v>1584</v>
      </c>
      <c r="C306" s="190" t="s">
        <v>1322</v>
      </c>
      <c r="D306" s="72">
        <v>11.65198</v>
      </c>
      <c r="E306" s="72">
        <v>11.65198</v>
      </c>
      <c r="F306" s="72">
        <v>11.65198</v>
      </c>
      <c r="G306" s="134" t="s">
        <v>1534</v>
      </c>
    </row>
    <row r="307" spans="1:7" s="191" customFormat="1" ht="25.5">
      <c r="A307" s="34" t="s">
        <v>1583</v>
      </c>
      <c r="B307" s="34" t="s">
        <v>1582</v>
      </c>
      <c r="C307" s="190" t="s">
        <v>1322</v>
      </c>
      <c r="D307" s="160">
        <v>15.6273</v>
      </c>
      <c r="E307" s="160">
        <v>15.6273</v>
      </c>
      <c r="F307" s="160">
        <v>15.6273</v>
      </c>
      <c r="G307" s="134" t="s">
        <v>1534</v>
      </c>
    </row>
    <row r="308" spans="1:7" s="191" customFormat="1" ht="25.5">
      <c r="A308" s="34" t="s">
        <v>1581</v>
      </c>
      <c r="B308" s="34" t="s">
        <v>1580</v>
      </c>
      <c r="C308" s="190" t="s">
        <v>1322</v>
      </c>
      <c r="D308" s="160">
        <v>10.33308</v>
      </c>
      <c r="E308" s="160">
        <v>10.33308</v>
      </c>
      <c r="F308" s="160">
        <v>10.33308</v>
      </c>
      <c r="G308" s="134" t="s">
        <v>1534</v>
      </c>
    </row>
    <row r="309" spans="1:7" s="191" customFormat="1" ht="25.5">
      <c r="A309" s="34" t="s">
        <v>1579</v>
      </c>
      <c r="B309" s="34" t="s">
        <v>1578</v>
      </c>
      <c r="C309" s="190" t="s">
        <v>1322</v>
      </c>
      <c r="D309" s="160">
        <v>13.21685</v>
      </c>
      <c r="E309" s="160">
        <v>13.21685</v>
      </c>
      <c r="F309" s="160">
        <v>13.21685</v>
      </c>
      <c r="G309" s="134" t="s">
        <v>1534</v>
      </c>
    </row>
    <row r="310" spans="1:7" s="191" customFormat="1" ht="25.5">
      <c r="A310" s="34" t="s">
        <v>1577</v>
      </c>
      <c r="B310" s="34" t="s">
        <v>1576</v>
      </c>
      <c r="C310" s="190" t="s">
        <v>1322</v>
      </c>
      <c r="D310" s="160">
        <v>24.54834</v>
      </c>
      <c r="E310" s="160">
        <v>24.54834</v>
      </c>
      <c r="F310" s="160">
        <v>24.54834</v>
      </c>
      <c r="G310" s="134" t="s">
        <v>1534</v>
      </c>
    </row>
    <row r="311" spans="1:7" s="191" customFormat="1" ht="25.5">
      <c r="A311" s="34" t="s">
        <v>1575</v>
      </c>
      <c r="B311" s="34" t="s">
        <v>1574</v>
      </c>
      <c r="C311" s="190" t="s">
        <v>1284</v>
      </c>
      <c r="D311" s="160">
        <v>9.3</v>
      </c>
      <c r="E311" s="160">
        <v>9.3</v>
      </c>
      <c r="F311" s="160">
        <v>9.3</v>
      </c>
      <c r="G311" s="134" t="s">
        <v>1302</v>
      </c>
    </row>
    <row r="312" spans="1:7" s="191" customFormat="1" ht="15.75">
      <c r="A312" s="170" t="s">
        <v>1573</v>
      </c>
      <c r="B312" s="170" t="s">
        <v>1572</v>
      </c>
      <c r="C312" s="204" t="s">
        <v>1284</v>
      </c>
      <c r="D312" s="160">
        <v>3.06</v>
      </c>
      <c r="E312" s="160">
        <v>3.06</v>
      </c>
      <c r="F312" s="160">
        <v>3.06</v>
      </c>
      <c r="G312" s="134" t="s">
        <v>1302</v>
      </c>
    </row>
    <row r="313" spans="1:7" s="191" customFormat="1" ht="15.75">
      <c r="A313" s="169"/>
      <c r="B313" s="169"/>
      <c r="C313" s="204" t="s">
        <v>11</v>
      </c>
      <c r="D313" s="160">
        <v>1.35</v>
      </c>
      <c r="E313" s="160">
        <v>1.35</v>
      </c>
      <c r="F313" s="160">
        <v>1.35</v>
      </c>
      <c r="G313" s="134" t="s">
        <v>1302</v>
      </c>
    </row>
    <row r="314" spans="1:7" s="191" customFormat="1" ht="15.75">
      <c r="A314" s="170" t="s">
        <v>1571</v>
      </c>
      <c r="B314" s="170" t="s">
        <v>1570</v>
      </c>
      <c r="C314" s="204" t="s">
        <v>1284</v>
      </c>
      <c r="D314" s="167">
        <v>19.22154</v>
      </c>
      <c r="E314" s="167">
        <v>19.22154</v>
      </c>
      <c r="F314" s="160">
        <v>10.11</v>
      </c>
      <c r="G314" s="134" t="s">
        <v>1302</v>
      </c>
    </row>
    <row r="315" spans="1:7" s="191" customFormat="1" ht="15.75">
      <c r="A315" s="169"/>
      <c r="B315" s="169"/>
      <c r="C315" s="190" t="s">
        <v>1322</v>
      </c>
      <c r="D315" s="162"/>
      <c r="E315" s="162"/>
      <c r="F315" s="160">
        <v>9.11154</v>
      </c>
      <c r="G315" s="134" t="s">
        <v>1569</v>
      </c>
    </row>
    <row r="316" spans="1:7" s="191" customFormat="1" ht="25.5">
      <c r="A316" s="34" t="s">
        <v>1568</v>
      </c>
      <c r="B316" s="34" t="s">
        <v>1567</v>
      </c>
      <c r="C316" s="190" t="s">
        <v>1322</v>
      </c>
      <c r="D316" s="72">
        <v>78.27213</v>
      </c>
      <c r="E316" s="72">
        <v>78.27213</v>
      </c>
      <c r="F316" s="72">
        <v>78.27213</v>
      </c>
      <c r="G316" s="134" t="s">
        <v>1536</v>
      </c>
    </row>
    <row r="317" spans="1:7" s="191" customFormat="1" ht="25.5">
      <c r="A317" s="34" t="s">
        <v>1566</v>
      </c>
      <c r="B317" s="34" t="s">
        <v>1565</v>
      </c>
      <c r="C317" s="190" t="s">
        <v>1322</v>
      </c>
      <c r="D317" s="72">
        <v>71.05693</v>
      </c>
      <c r="E317" s="72">
        <v>71.05693</v>
      </c>
      <c r="F317" s="72">
        <v>71.05693</v>
      </c>
      <c r="G317" s="134" t="s">
        <v>1536</v>
      </c>
    </row>
    <row r="318" spans="1:7" s="191" customFormat="1" ht="25.5">
      <c r="A318" s="34" t="s">
        <v>1564</v>
      </c>
      <c r="B318" s="34" t="s">
        <v>1563</v>
      </c>
      <c r="C318" s="190" t="s">
        <v>1322</v>
      </c>
      <c r="D318" s="72">
        <v>120.66452</v>
      </c>
      <c r="E318" s="72">
        <v>120.66452</v>
      </c>
      <c r="F318" s="72">
        <v>120.66452</v>
      </c>
      <c r="G318" s="134" t="s">
        <v>1536</v>
      </c>
    </row>
    <row r="319" spans="1:7" s="191" customFormat="1" ht="25.5">
      <c r="A319" s="34" t="s">
        <v>1562</v>
      </c>
      <c r="B319" s="34" t="s">
        <v>1561</v>
      </c>
      <c r="C319" s="190" t="s">
        <v>1322</v>
      </c>
      <c r="D319" s="72">
        <v>91.31506</v>
      </c>
      <c r="E319" s="72">
        <v>91.31506</v>
      </c>
      <c r="F319" s="72">
        <v>91.31506</v>
      </c>
      <c r="G319" s="134" t="s">
        <v>1536</v>
      </c>
    </row>
    <row r="320" spans="1:7" s="191" customFormat="1" ht="25.5">
      <c r="A320" s="34" t="s">
        <v>1560</v>
      </c>
      <c r="B320" s="34" t="s">
        <v>1559</v>
      </c>
      <c r="C320" s="190" t="s">
        <v>1322</v>
      </c>
      <c r="D320" s="72">
        <v>94.60274</v>
      </c>
      <c r="E320" s="72">
        <v>94.60274</v>
      </c>
      <c r="F320" s="72">
        <v>94.60274</v>
      </c>
      <c r="G320" s="134" t="s">
        <v>1536</v>
      </c>
    </row>
    <row r="321" spans="1:7" s="191" customFormat="1" ht="25.5">
      <c r="A321" s="34" t="s">
        <v>1558</v>
      </c>
      <c r="B321" s="34" t="s">
        <v>1557</v>
      </c>
      <c r="C321" s="190" t="s">
        <v>1322</v>
      </c>
      <c r="D321" s="72">
        <v>127.51508</v>
      </c>
      <c r="E321" s="72">
        <v>127.51508</v>
      </c>
      <c r="F321" s="72">
        <v>127.51508</v>
      </c>
      <c r="G321" s="134" t="s">
        <v>1536</v>
      </c>
    </row>
    <row r="322" spans="1:7" s="191" customFormat="1" ht="25.5">
      <c r="A322" s="34" t="s">
        <v>654</v>
      </c>
      <c r="B322" s="34" t="s">
        <v>1556</v>
      </c>
      <c r="C322" s="190" t="s">
        <v>1322</v>
      </c>
      <c r="D322" s="72">
        <v>118.45834</v>
      </c>
      <c r="E322" s="72">
        <v>118.45834</v>
      </c>
      <c r="F322" s="72">
        <v>118.45834</v>
      </c>
      <c r="G322" s="134" t="s">
        <v>1536</v>
      </c>
    </row>
    <row r="323" spans="1:7" s="191" customFormat="1" ht="25.5">
      <c r="A323" s="34" t="s">
        <v>1555</v>
      </c>
      <c r="B323" s="34" t="s">
        <v>1554</v>
      </c>
      <c r="C323" s="190" t="s">
        <v>1322</v>
      </c>
      <c r="D323" s="72">
        <v>86.62737</v>
      </c>
      <c r="E323" s="72">
        <v>86.62737</v>
      </c>
      <c r="F323" s="72">
        <v>86.62737</v>
      </c>
      <c r="G323" s="134" t="s">
        <v>1536</v>
      </c>
    </row>
    <row r="324" spans="1:7" s="191" customFormat="1" ht="25.5">
      <c r="A324" s="34" t="s">
        <v>1553</v>
      </c>
      <c r="B324" s="34" t="s">
        <v>1552</v>
      </c>
      <c r="C324" s="190" t="s">
        <v>1322</v>
      </c>
      <c r="D324" s="72">
        <v>35.80988</v>
      </c>
      <c r="E324" s="72">
        <v>35.80988</v>
      </c>
      <c r="F324" s="72">
        <v>35.80988</v>
      </c>
      <c r="G324" s="134" t="s">
        <v>1536</v>
      </c>
    </row>
    <row r="325" spans="1:7" s="191" customFormat="1" ht="25.5">
      <c r="A325" s="34" t="s">
        <v>1551</v>
      </c>
      <c r="B325" s="34" t="s">
        <v>1550</v>
      </c>
      <c r="C325" s="190" t="s">
        <v>1322</v>
      </c>
      <c r="D325" s="160">
        <v>3.20166</v>
      </c>
      <c r="E325" s="160">
        <v>3.20166</v>
      </c>
      <c r="F325" s="160">
        <v>3.20166</v>
      </c>
      <c r="G325" s="134" t="s">
        <v>1534</v>
      </c>
    </row>
    <row r="326" spans="1:7" s="191" customFormat="1" ht="25.5">
      <c r="A326" s="34" t="s">
        <v>1549</v>
      </c>
      <c r="B326" s="34" t="s">
        <v>1548</v>
      </c>
      <c r="C326" s="190" t="s">
        <v>1322</v>
      </c>
      <c r="D326" s="160">
        <v>2.62781</v>
      </c>
      <c r="E326" s="160">
        <v>2.62781</v>
      </c>
      <c r="F326" s="160">
        <v>2.62781</v>
      </c>
      <c r="G326" s="134" t="s">
        <v>1534</v>
      </c>
    </row>
    <row r="327" spans="1:7" s="191" customFormat="1" ht="38.25">
      <c r="A327" s="34" t="s">
        <v>1547</v>
      </c>
      <c r="B327" s="34" t="s">
        <v>1547</v>
      </c>
      <c r="C327" s="190" t="s">
        <v>1322</v>
      </c>
      <c r="D327" s="160">
        <v>2.22266</v>
      </c>
      <c r="E327" s="160">
        <v>2.22266</v>
      </c>
      <c r="F327" s="160">
        <v>2.22266</v>
      </c>
      <c r="G327" s="134" t="s">
        <v>1534</v>
      </c>
    </row>
    <row r="328" spans="1:7" s="191" customFormat="1" ht="38.25">
      <c r="A328" s="34" t="s">
        <v>1546</v>
      </c>
      <c r="B328" s="34" t="s">
        <v>1546</v>
      </c>
      <c r="C328" s="190" t="s">
        <v>1322</v>
      </c>
      <c r="D328" s="160">
        <v>2.22266</v>
      </c>
      <c r="E328" s="160">
        <v>2.22266</v>
      </c>
      <c r="F328" s="160">
        <v>2.22266</v>
      </c>
      <c r="G328" s="134" t="s">
        <v>1534</v>
      </c>
    </row>
    <row r="329" spans="1:7" s="191" customFormat="1" ht="38.25">
      <c r="A329" s="34" t="s">
        <v>1545</v>
      </c>
      <c r="B329" s="34" t="s">
        <v>1545</v>
      </c>
      <c r="C329" s="190" t="s">
        <v>1322</v>
      </c>
      <c r="D329" s="160">
        <v>2.24022</v>
      </c>
      <c r="E329" s="160">
        <v>2.24022</v>
      </c>
      <c r="F329" s="160">
        <v>2.24022</v>
      </c>
      <c r="G329" s="134" t="s">
        <v>1534</v>
      </c>
    </row>
    <row r="330" spans="1:7" s="191" customFormat="1" ht="38.25">
      <c r="A330" s="34" t="s">
        <v>1544</v>
      </c>
      <c r="B330" s="34" t="s">
        <v>1544</v>
      </c>
      <c r="C330" s="190" t="s">
        <v>1322</v>
      </c>
      <c r="D330" s="160">
        <v>1.97854</v>
      </c>
      <c r="E330" s="160">
        <v>1.97854</v>
      </c>
      <c r="F330" s="160">
        <v>1.97854</v>
      </c>
      <c r="G330" s="134" t="s">
        <v>1534</v>
      </c>
    </row>
    <row r="331" spans="1:7" s="191" customFormat="1" ht="51">
      <c r="A331" s="34" t="s">
        <v>1543</v>
      </c>
      <c r="B331" s="34" t="s">
        <v>1543</v>
      </c>
      <c r="C331" s="190" t="s">
        <v>1322</v>
      </c>
      <c r="D331" s="160">
        <v>2.59987</v>
      </c>
      <c r="E331" s="160">
        <v>2.59987</v>
      </c>
      <c r="F331" s="160">
        <v>2.59987</v>
      </c>
      <c r="G331" s="134" t="s">
        <v>1534</v>
      </c>
    </row>
    <row r="332" spans="1:7" s="191" customFormat="1" ht="15.75">
      <c r="A332" s="170" t="s">
        <v>1542</v>
      </c>
      <c r="B332" s="170" t="s">
        <v>1542</v>
      </c>
      <c r="C332" s="209" t="s">
        <v>1322</v>
      </c>
      <c r="D332" s="167">
        <v>5.124</v>
      </c>
      <c r="E332" s="167">
        <v>5.124</v>
      </c>
      <c r="F332" s="160">
        <v>3.06</v>
      </c>
      <c r="G332" s="134" t="s">
        <v>1302</v>
      </c>
    </row>
    <row r="333" spans="1:7" s="191" customFormat="1" ht="15.75">
      <c r="A333" s="175"/>
      <c r="B333" s="175"/>
      <c r="C333" s="208"/>
      <c r="D333" s="165"/>
      <c r="E333" s="165"/>
      <c r="F333" s="160"/>
      <c r="G333" s="134"/>
    </row>
    <row r="334" spans="1:7" s="191" customFormat="1" ht="15.75">
      <c r="A334" s="169"/>
      <c r="B334" s="169"/>
      <c r="C334" s="207"/>
      <c r="D334" s="162"/>
      <c r="E334" s="162"/>
      <c r="F334" s="160">
        <v>2.06409</v>
      </c>
      <c r="G334" s="134" t="s">
        <v>1534</v>
      </c>
    </row>
    <row r="335" spans="1:7" s="191" customFormat="1" ht="51">
      <c r="A335" s="34" t="s">
        <v>1541</v>
      </c>
      <c r="B335" s="34" t="s">
        <v>1541</v>
      </c>
      <c r="C335" s="190" t="s">
        <v>1322</v>
      </c>
      <c r="D335" s="160">
        <v>2.87375</v>
      </c>
      <c r="E335" s="160">
        <v>2.87375</v>
      </c>
      <c r="F335" s="160">
        <v>2.87375</v>
      </c>
      <c r="G335" s="134" t="s">
        <v>1534</v>
      </c>
    </row>
    <row r="336" spans="1:7" s="191" customFormat="1" ht="38.25">
      <c r="A336" s="34" t="s">
        <v>1540</v>
      </c>
      <c r="B336" s="34" t="s">
        <v>1540</v>
      </c>
      <c r="C336" s="190" t="s">
        <v>1322</v>
      </c>
      <c r="D336" s="72">
        <v>174.77555</v>
      </c>
      <c r="E336" s="72">
        <v>174.77555</v>
      </c>
      <c r="F336" s="72">
        <v>174.77555</v>
      </c>
      <c r="G336" s="134" t="s">
        <v>1536</v>
      </c>
    </row>
    <row r="337" spans="1:7" s="191" customFormat="1" ht="38.25">
      <c r="A337" s="34" t="s">
        <v>1539</v>
      </c>
      <c r="B337" s="34" t="s">
        <v>1539</v>
      </c>
      <c r="C337" s="190" t="s">
        <v>1322</v>
      </c>
      <c r="D337" s="72">
        <v>200.61208</v>
      </c>
      <c r="E337" s="72">
        <v>200.61208</v>
      </c>
      <c r="F337" s="72">
        <v>200.61208</v>
      </c>
      <c r="G337" s="134" t="s">
        <v>1536</v>
      </c>
    </row>
    <row r="338" spans="1:7" s="191" customFormat="1" ht="38.25">
      <c r="A338" s="34" t="s">
        <v>1538</v>
      </c>
      <c r="B338" s="34" t="s">
        <v>1538</v>
      </c>
      <c r="C338" s="190" t="s">
        <v>1322</v>
      </c>
      <c r="D338" s="72">
        <v>93.5751</v>
      </c>
      <c r="E338" s="72">
        <v>93.5751</v>
      </c>
      <c r="F338" s="72">
        <v>93.5751</v>
      </c>
      <c r="G338" s="134" t="s">
        <v>1536</v>
      </c>
    </row>
    <row r="339" spans="1:7" s="191" customFormat="1" ht="38.25">
      <c r="A339" s="34" t="s">
        <v>1537</v>
      </c>
      <c r="B339" s="34" t="s">
        <v>1537</v>
      </c>
      <c r="C339" s="190" t="s">
        <v>1322</v>
      </c>
      <c r="D339" s="72">
        <v>68.51569</v>
      </c>
      <c r="E339" s="72">
        <v>68.51569</v>
      </c>
      <c r="F339" s="72">
        <v>68.51569</v>
      </c>
      <c r="G339" s="134" t="s">
        <v>1536</v>
      </c>
    </row>
    <row r="340" spans="1:7" s="191" customFormat="1" ht="51">
      <c r="A340" s="34" t="s">
        <v>1535</v>
      </c>
      <c r="B340" s="34" t="s">
        <v>1535</v>
      </c>
      <c r="C340" s="190" t="s">
        <v>1322</v>
      </c>
      <c r="D340" s="160">
        <v>3.96939</v>
      </c>
      <c r="E340" s="160">
        <v>3.96939</v>
      </c>
      <c r="F340" s="72">
        <v>0.33567</v>
      </c>
      <c r="G340" s="134" t="s">
        <v>1534</v>
      </c>
    </row>
    <row r="341" spans="1:7" s="191" customFormat="1" ht="38.25">
      <c r="A341" s="34" t="s">
        <v>1533</v>
      </c>
      <c r="B341" s="34" t="s">
        <v>1533</v>
      </c>
      <c r="C341" s="190" t="s">
        <v>1322</v>
      </c>
      <c r="D341" s="160">
        <v>123.769</v>
      </c>
      <c r="E341" s="160">
        <v>123.769</v>
      </c>
      <c r="F341" s="72">
        <v>0</v>
      </c>
      <c r="G341" s="134" t="s">
        <v>1532</v>
      </c>
    </row>
    <row r="342" spans="1:7" s="191" customFormat="1" ht="25.5">
      <c r="A342" s="34" t="s">
        <v>1531</v>
      </c>
      <c r="B342" s="34" t="s">
        <v>1530</v>
      </c>
      <c r="C342" s="190" t="s">
        <v>1322</v>
      </c>
      <c r="D342" s="72">
        <v>576.81489</v>
      </c>
      <c r="E342" s="72">
        <v>576.81489</v>
      </c>
      <c r="F342" s="72">
        <v>576.81489</v>
      </c>
      <c r="G342" s="134" t="s">
        <v>1529</v>
      </c>
    </row>
    <row r="343" spans="1:7" s="191" customFormat="1" ht="25.5">
      <c r="A343" s="34" t="s">
        <v>1528</v>
      </c>
      <c r="B343" s="34" t="s">
        <v>1527</v>
      </c>
      <c r="C343" s="190" t="s">
        <v>1322</v>
      </c>
      <c r="D343" s="72">
        <v>26.51252</v>
      </c>
      <c r="E343" s="72">
        <v>26.51252</v>
      </c>
      <c r="F343" s="72">
        <v>26.51252</v>
      </c>
      <c r="G343" s="206" t="s">
        <v>1486</v>
      </c>
    </row>
    <row r="344" spans="1:7" s="191" customFormat="1" ht="25.5">
      <c r="A344" s="34" t="s">
        <v>1526</v>
      </c>
      <c r="B344" s="34" t="s">
        <v>1525</v>
      </c>
      <c r="C344" s="190" t="s">
        <v>1322</v>
      </c>
      <c r="D344" s="72">
        <v>558.99105</v>
      </c>
      <c r="E344" s="72">
        <v>558.99105</v>
      </c>
      <c r="F344" s="72">
        <v>558.99105</v>
      </c>
      <c r="G344" s="134" t="s">
        <v>1524</v>
      </c>
    </row>
    <row r="345" spans="1:7" s="191" customFormat="1" ht="15.75">
      <c r="A345" s="170" t="s">
        <v>1523</v>
      </c>
      <c r="B345" s="170" t="s">
        <v>1522</v>
      </c>
      <c r="C345" s="190" t="s">
        <v>1284</v>
      </c>
      <c r="D345" s="194">
        <v>1160.16979</v>
      </c>
      <c r="E345" s="194">
        <v>1160.16979</v>
      </c>
      <c r="F345" s="72">
        <v>4.05</v>
      </c>
      <c r="G345" s="134" t="s">
        <v>1487</v>
      </c>
    </row>
    <row r="346" spans="1:7" s="191" customFormat="1" ht="15.75">
      <c r="A346" s="169"/>
      <c r="B346" s="169"/>
      <c r="C346" s="190" t="s">
        <v>1322</v>
      </c>
      <c r="D346" s="193"/>
      <c r="E346" s="193"/>
      <c r="F346" s="72">
        <v>1156.11979</v>
      </c>
      <c r="G346" s="134" t="s">
        <v>1521</v>
      </c>
    </row>
    <row r="347" spans="1:7" s="202" customFormat="1" ht="25.5">
      <c r="A347" s="34" t="s">
        <v>1520</v>
      </c>
      <c r="B347" s="34" t="s">
        <v>1519</v>
      </c>
      <c r="C347" s="190" t="s">
        <v>1322</v>
      </c>
      <c r="D347" s="72">
        <v>830.72695</v>
      </c>
      <c r="E347" s="72">
        <v>830.72695</v>
      </c>
      <c r="F347" s="72">
        <v>830.72695</v>
      </c>
      <c r="G347" s="134" t="s">
        <v>1512</v>
      </c>
    </row>
    <row r="348" spans="1:7" s="202" customFormat="1" ht="15.75">
      <c r="A348" s="170" t="s">
        <v>1518</v>
      </c>
      <c r="B348" s="170" t="s">
        <v>1517</v>
      </c>
      <c r="C348" s="190" t="s">
        <v>1284</v>
      </c>
      <c r="D348" s="194">
        <v>615.04733</v>
      </c>
      <c r="E348" s="194">
        <v>615.04733</v>
      </c>
      <c r="F348" s="72">
        <v>1.539</v>
      </c>
      <c r="G348" s="134" t="s">
        <v>1487</v>
      </c>
    </row>
    <row r="349" spans="1:7" s="202" customFormat="1" ht="15.75">
      <c r="A349" s="169"/>
      <c r="B349" s="169"/>
      <c r="C349" s="190" t="s">
        <v>1322</v>
      </c>
      <c r="D349" s="193"/>
      <c r="E349" s="193"/>
      <c r="F349" s="72">
        <v>613.50833</v>
      </c>
      <c r="G349" s="134" t="s">
        <v>1486</v>
      </c>
    </row>
    <row r="350" spans="1:7" s="202" customFormat="1" ht="15.75">
      <c r="A350" s="170" t="s">
        <v>1516</v>
      </c>
      <c r="B350" s="170" t="s">
        <v>1515</v>
      </c>
      <c r="C350" s="190" t="s">
        <v>1284</v>
      </c>
      <c r="D350" s="194">
        <v>398.54237</v>
      </c>
      <c r="E350" s="194">
        <v>398.54237</v>
      </c>
      <c r="F350" s="72">
        <v>1.539</v>
      </c>
      <c r="G350" s="134" t="s">
        <v>1501</v>
      </c>
    </row>
    <row r="351" spans="1:7" s="202" customFormat="1" ht="15.75">
      <c r="A351" s="169"/>
      <c r="B351" s="169"/>
      <c r="C351" s="190" t="s">
        <v>1322</v>
      </c>
      <c r="D351" s="193"/>
      <c r="E351" s="193"/>
      <c r="F351" s="72">
        <v>397.00337</v>
      </c>
      <c r="G351" s="134" t="s">
        <v>1512</v>
      </c>
    </row>
    <row r="352" spans="1:7" s="202" customFormat="1" ht="25.5">
      <c r="A352" s="34" t="s">
        <v>1514</v>
      </c>
      <c r="B352" s="34" t="s">
        <v>1513</v>
      </c>
      <c r="C352" s="190" t="s">
        <v>1322</v>
      </c>
      <c r="D352" s="72">
        <v>585.14473</v>
      </c>
      <c r="E352" s="72">
        <v>585.14473</v>
      </c>
      <c r="F352" s="72">
        <v>585.144</v>
      </c>
      <c r="G352" s="134" t="s">
        <v>1512</v>
      </c>
    </row>
    <row r="353" spans="1:7" s="202" customFormat="1" ht="15.75">
      <c r="A353" s="170" t="s">
        <v>1511</v>
      </c>
      <c r="B353" s="170" t="s">
        <v>1510</v>
      </c>
      <c r="C353" s="190" t="s">
        <v>1322</v>
      </c>
      <c r="D353" s="194">
        <v>266.16894</v>
      </c>
      <c r="E353" s="194">
        <v>266.16894</v>
      </c>
      <c r="F353" s="72">
        <v>265.143</v>
      </c>
      <c r="G353" s="134" t="s">
        <v>1509</v>
      </c>
    </row>
    <row r="354" spans="1:7" s="202" customFormat="1" ht="38.25">
      <c r="A354" s="205"/>
      <c r="B354" s="205"/>
      <c r="C354" s="204" t="s">
        <v>1353</v>
      </c>
      <c r="D354" s="203"/>
      <c r="E354" s="203"/>
      <c r="F354" s="72">
        <v>1.026</v>
      </c>
      <c r="G354" s="134" t="s">
        <v>1487</v>
      </c>
    </row>
    <row r="355" spans="1:7" s="202" customFormat="1" ht="25.5">
      <c r="A355" s="34" t="s">
        <v>1508</v>
      </c>
      <c r="B355" s="34" t="s">
        <v>1507</v>
      </c>
      <c r="C355" s="190" t="s">
        <v>1322</v>
      </c>
      <c r="D355" s="72">
        <v>294.43449</v>
      </c>
      <c r="E355" s="72">
        <v>294.43449</v>
      </c>
      <c r="F355" s="72">
        <v>294.43449</v>
      </c>
      <c r="G355" s="134" t="s">
        <v>1504</v>
      </c>
    </row>
    <row r="356" spans="1:7" s="202" customFormat="1" ht="25.5">
      <c r="A356" s="34" t="s">
        <v>1506</v>
      </c>
      <c r="B356" s="34" t="s">
        <v>1505</v>
      </c>
      <c r="C356" s="190" t="s">
        <v>1322</v>
      </c>
      <c r="D356" s="72">
        <v>718.19962</v>
      </c>
      <c r="E356" s="72">
        <v>718.19962</v>
      </c>
      <c r="F356" s="72">
        <v>718.19962</v>
      </c>
      <c r="G356" s="134" t="s">
        <v>1504</v>
      </c>
    </row>
    <row r="357" spans="1:7" s="202" customFormat="1" ht="15.75">
      <c r="A357" s="170" t="s">
        <v>1503</v>
      </c>
      <c r="B357" s="170" t="s">
        <v>1502</v>
      </c>
      <c r="C357" s="190" t="s">
        <v>11</v>
      </c>
      <c r="D357" s="194">
        <v>945.33762</v>
      </c>
      <c r="E357" s="194">
        <v>945.33762</v>
      </c>
      <c r="F357" s="72">
        <v>3.078</v>
      </c>
      <c r="G357" s="134" t="s">
        <v>1501</v>
      </c>
    </row>
    <row r="358" spans="1:7" s="202" customFormat="1" ht="15.75">
      <c r="A358" s="169"/>
      <c r="B358" s="169"/>
      <c r="C358" s="139" t="s">
        <v>1322</v>
      </c>
      <c r="D358" s="193"/>
      <c r="E358" s="193"/>
      <c r="F358" s="72">
        <v>942.25962</v>
      </c>
      <c r="G358" s="134" t="s">
        <v>1500</v>
      </c>
    </row>
    <row r="359" spans="1:7" s="202" customFormat="1" ht="25.5">
      <c r="A359" s="34" t="s">
        <v>1499</v>
      </c>
      <c r="B359" s="34" t="s">
        <v>1480</v>
      </c>
      <c r="C359" s="190" t="s">
        <v>1322</v>
      </c>
      <c r="D359" s="160">
        <v>115.6789</v>
      </c>
      <c r="E359" s="160">
        <v>115.6789</v>
      </c>
      <c r="F359" s="160">
        <v>115.6789</v>
      </c>
      <c r="G359" s="134" t="s">
        <v>1486</v>
      </c>
    </row>
    <row r="360" spans="1:7" s="202" customFormat="1" ht="25.5">
      <c r="A360" s="34" t="s">
        <v>1498</v>
      </c>
      <c r="B360" s="34" t="s">
        <v>1497</v>
      </c>
      <c r="C360" s="190" t="s">
        <v>1322</v>
      </c>
      <c r="D360" s="160">
        <v>638.6536</v>
      </c>
      <c r="E360" s="160">
        <v>638.6536</v>
      </c>
      <c r="F360" s="160">
        <v>638.6536</v>
      </c>
      <c r="G360" s="134" t="s">
        <v>1496</v>
      </c>
    </row>
    <row r="361" spans="1:7" s="202" customFormat="1" ht="25.5">
      <c r="A361" s="34" t="s">
        <v>807</v>
      </c>
      <c r="B361" s="34" t="s">
        <v>1495</v>
      </c>
      <c r="C361" s="190" t="s">
        <v>1322</v>
      </c>
      <c r="D361" s="160">
        <v>41.84868</v>
      </c>
      <c r="E361" s="160">
        <v>41.84868</v>
      </c>
      <c r="F361" s="160">
        <v>41.84868</v>
      </c>
      <c r="G361" s="134" t="s">
        <v>1494</v>
      </c>
    </row>
    <row r="362" spans="1:7" s="202" customFormat="1" ht="25.5">
      <c r="A362" s="34" t="s">
        <v>1493</v>
      </c>
      <c r="B362" s="34" t="s">
        <v>1492</v>
      </c>
      <c r="C362" s="34" t="s">
        <v>1284</v>
      </c>
      <c r="D362" s="160">
        <v>1.539</v>
      </c>
      <c r="E362" s="160">
        <v>1.539</v>
      </c>
      <c r="F362" s="72">
        <v>1.539</v>
      </c>
      <c r="G362" s="134" t="s">
        <v>1302</v>
      </c>
    </row>
    <row r="363" spans="1:7" s="191" customFormat="1" ht="25.5">
      <c r="A363" s="34" t="s">
        <v>1491</v>
      </c>
      <c r="B363" s="34" t="s">
        <v>1490</v>
      </c>
      <c r="C363" s="34" t="s">
        <v>1284</v>
      </c>
      <c r="D363" s="72">
        <v>6.694</v>
      </c>
      <c r="E363" s="72">
        <v>6.694</v>
      </c>
      <c r="F363" s="72">
        <v>6.694</v>
      </c>
      <c r="G363" s="134" t="s">
        <v>1420</v>
      </c>
    </row>
    <row r="364" spans="1:7" s="191" customFormat="1" ht="15.75">
      <c r="A364" s="170" t="s">
        <v>1489</v>
      </c>
      <c r="B364" s="170" t="s">
        <v>1488</v>
      </c>
      <c r="C364" s="34" t="s">
        <v>1284</v>
      </c>
      <c r="D364" s="194">
        <v>977.49479</v>
      </c>
      <c r="E364" s="194">
        <v>977.49479</v>
      </c>
      <c r="F364" s="72">
        <v>5.4</v>
      </c>
      <c r="G364" s="134" t="s">
        <v>1487</v>
      </c>
    </row>
    <row r="365" spans="1:7" s="191" customFormat="1" ht="15.75">
      <c r="A365" s="169"/>
      <c r="B365" s="169"/>
      <c r="C365" s="190" t="s">
        <v>1322</v>
      </c>
      <c r="D365" s="193"/>
      <c r="E365" s="193"/>
      <c r="F365" s="72">
        <v>972.09479</v>
      </c>
      <c r="G365" s="134" t="s">
        <v>1486</v>
      </c>
    </row>
    <row r="366" spans="1:7" s="191" customFormat="1" ht="25.5">
      <c r="A366" s="34" t="s">
        <v>1485</v>
      </c>
      <c r="B366" s="34" t="s">
        <v>1484</v>
      </c>
      <c r="C366" s="190" t="s">
        <v>1322</v>
      </c>
      <c r="D366" s="72">
        <v>528.06022</v>
      </c>
      <c r="E366" s="72">
        <v>528.06022</v>
      </c>
      <c r="F366" s="72">
        <v>528.06</v>
      </c>
      <c r="G366" s="134" t="s">
        <v>1279</v>
      </c>
    </row>
    <row r="367" spans="1:7" s="191" customFormat="1" ht="25.5">
      <c r="A367" s="34" t="s">
        <v>1483</v>
      </c>
      <c r="B367" s="34" t="s">
        <v>1482</v>
      </c>
      <c r="C367" s="190" t="s">
        <v>1322</v>
      </c>
      <c r="D367" s="72">
        <v>640.58499</v>
      </c>
      <c r="E367" s="72">
        <v>640.58499</v>
      </c>
      <c r="F367" s="72">
        <v>640.585</v>
      </c>
      <c r="G367" s="134" t="s">
        <v>1279</v>
      </c>
    </row>
    <row r="368" spans="1:7" s="191" customFormat="1" ht="25.5">
      <c r="A368" s="34" t="s">
        <v>1481</v>
      </c>
      <c r="B368" s="34" t="s">
        <v>1480</v>
      </c>
      <c r="C368" s="190" t="s">
        <v>1322</v>
      </c>
      <c r="D368" s="72">
        <v>689.47849</v>
      </c>
      <c r="E368" s="72">
        <v>689.47849</v>
      </c>
      <c r="F368" s="72">
        <v>689.478</v>
      </c>
      <c r="G368" s="134" t="s">
        <v>1279</v>
      </c>
    </row>
    <row r="369" spans="1:7" s="191" customFormat="1" ht="25.5">
      <c r="A369" s="34" t="s">
        <v>1479</v>
      </c>
      <c r="B369" s="34" t="s">
        <v>1478</v>
      </c>
      <c r="C369" s="190" t="s">
        <v>1322</v>
      </c>
      <c r="D369" s="72">
        <v>534.91464</v>
      </c>
      <c r="E369" s="72">
        <v>534.91464</v>
      </c>
      <c r="F369" s="72">
        <v>534.915</v>
      </c>
      <c r="G369" s="134" t="s">
        <v>1279</v>
      </c>
    </row>
    <row r="370" spans="1:7" s="191" customFormat="1" ht="25.5">
      <c r="A370" s="34" t="s">
        <v>1477</v>
      </c>
      <c r="B370" s="34" t="s">
        <v>1476</v>
      </c>
      <c r="C370" s="190" t="s">
        <v>1475</v>
      </c>
      <c r="D370" s="72">
        <v>90.37626</v>
      </c>
      <c r="E370" s="72">
        <v>90.37626</v>
      </c>
      <c r="F370" s="72">
        <v>0</v>
      </c>
      <c r="G370" s="201"/>
    </row>
    <row r="371" spans="1:7" s="191" customFormat="1" ht="15.75">
      <c r="A371" s="170" t="s">
        <v>1474</v>
      </c>
      <c r="B371" s="170" t="s">
        <v>1473</v>
      </c>
      <c r="C371" s="200" t="s">
        <v>11</v>
      </c>
      <c r="D371" s="194">
        <v>1591.023</v>
      </c>
      <c r="E371" s="194">
        <v>1591.023</v>
      </c>
      <c r="F371" s="72">
        <v>5.13</v>
      </c>
      <c r="G371" s="134" t="s">
        <v>1302</v>
      </c>
    </row>
    <row r="372" spans="1:7" s="191" customFormat="1" ht="15.75">
      <c r="A372" s="169"/>
      <c r="B372" s="169"/>
      <c r="C372" s="200" t="s">
        <v>1322</v>
      </c>
      <c r="D372" s="193"/>
      <c r="E372" s="193"/>
      <c r="F372" s="72">
        <v>1500.0646</v>
      </c>
      <c r="G372" s="134" t="s">
        <v>1472</v>
      </c>
    </row>
    <row r="373" spans="1:7" s="191" customFormat="1" ht="25.5">
      <c r="A373" s="34" t="s">
        <v>1471</v>
      </c>
      <c r="B373" s="34" t="s">
        <v>1470</v>
      </c>
      <c r="C373" s="190" t="s">
        <v>1322</v>
      </c>
      <c r="D373" s="160">
        <v>471.46956</v>
      </c>
      <c r="E373" s="160">
        <v>471.46956</v>
      </c>
      <c r="F373" s="160">
        <v>471.46956</v>
      </c>
      <c r="G373" s="134" t="s">
        <v>1469</v>
      </c>
    </row>
    <row r="374" spans="1:7" s="191" customFormat="1" ht="38.25">
      <c r="A374" s="170" t="s">
        <v>1468</v>
      </c>
      <c r="B374" s="34" t="s">
        <v>1467</v>
      </c>
      <c r="C374" s="190" t="s">
        <v>1322</v>
      </c>
      <c r="D374" s="167">
        <v>1083.63</v>
      </c>
      <c r="E374" s="199">
        <v>1083.63</v>
      </c>
      <c r="F374" s="196">
        <v>876.24045</v>
      </c>
      <c r="G374" s="134" t="s">
        <v>1466</v>
      </c>
    </row>
    <row r="375" spans="1:7" s="191" customFormat="1" ht="15.75">
      <c r="A375" s="175"/>
      <c r="B375" s="170" t="s">
        <v>1465</v>
      </c>
      <c r="C375" s="190" t="s">
        <v>1322</v>
      </c>
      <c r="D375" s="165"/>
      <c r="E375" s="198"/>
      <c r="F375" s="196">
        <v>180.12432</v>
      </c>
      <c r="G375" s="134" t="s">
        <v>1447</v>
      </c>
    </row>
    <row r="376" spans="1:7" s="191" customFormat="1" ht="15.75">
      <c r="A376" s="169"/>
      <c r="B376" s="169"/>
      <c r="C376" s="34" t="s">
        <v>1284</v>
      </c>
      <c r="D376" s="162"/>
      <c r="E376" s="197"/>
      <c r="F376" s="196">
        <v>27.265</v>
      </c>
      <c r="G376" s="134" t="s">
        <v>1420</v>
      </c>
    </row>
    <row r="377" spans="1:7" s="191" customFormat="1" ht="25.5">
      <c r="A377" s="34" t="s">
        <v>1464</v>
      </c>
      <c r="B377" s="34" t="s">
        <v>1463</v>
      </c>
      <c r="C377" s="190" t="s">
        <v>1322</v>
      </c>
      <c r="D377" s="160">
        <f>133.8318+2.67636+52.8825+1.04487</f>
        <v>190.43552999999997</v>
      </c>
      <c r="E377" s="160">
        <f>133.8318+2.67636+52.8825+1.04487</f>
        <v>190.43552999999997</v>
      </c>
      <c r="F377" s="160">
        <v>190.436</v>
      </c>
      <c r="G377" s="134" t="s">
        <v>1418</v>
      </c>
    </row>
    <row r="378" spans="1:7" s="191" customFormat="1" ht="15.75">
      <c r="A378" s="170" t="s">
        <v>1462</v>
      </c>
      <c r="B378" s="170" t="s">
        <v>1461</v>
      </c>
      <c r="C378" s="34" t="s">
        <v>11</v>
      </c>
      <c r="D378" s="167">
        <v>809.2778</v>
      </c>
      <c r="E378" s="167">
        <v>809.2778</v>
      </c>
      <c r="F378" s="72">
        <v>2.7</v>
      </c>
      <c r="G378" s="134" t="s">
        <v>1396</v>
      </c>
    </row>
    <row r="379" spans="1:7" s="191" customFormat="1" ht="15.75">
      <c r="A379" s="169"/>
      <c r="B379" s="169"/>
      <c r="C379" s="190" t="s">
        <v>1322</v>
      </c>
      <c r="D379" s="162"/>
      <c r="E379" s="162"/>
      <c r="F379" s="160">
        <v>806.5778</v>
      </c>
      <c r="G379" s="134" t="s">
        <v>1454</v>
      </c>
    </row>
    <row r="380" spans="1:7" s="191" customFormat="1" ht="38.25">
      <c r="A380" s="34" t="s">
        <v>1460</v>
      </c>
      <c r="B380" s="34" t="s">
        <v>1459</v>
      </c>
      <c r="C380" s="190" t="s">
        <v>1322</v>
      </c>
      <c r="D380" s="72">
        <v>411.52106</v>
      </c>
      <c r="E380" s="72">
        <v>411.52106</v>
      </c>
      <c r="F380" s="72">
        <v>411.52106</v>
      </c>
      <c r="G380" s="134" t="s">
        <v>1447</v>
      </c>
    </row>
    <row r="381" spans="1:7" s="191" customFormat="1" ht="38.25">
      <c r="A381" s="34" t="s">
        <v>1458</v>
      </c>
      <c r="B381" s="34" t="s">
        <v>1457</v>
      </c>
      <c r="C381" s="190" t="s">
        <v>1322</v>
      </c>
      <c r="D381" s="72">
        <v>343.99916</v>
      </c>
      <c r="E381" s="72">
        <v>343.99916</v>
      </c>
      <c r="F381" s="160">
        <v>343.99916</v>
      </c>
      <c r="G381" s="134" t="s">
        <v>1456</v>
      </c>
    </row>
    <row r="382" spans="1:7" s="191" customFormat="1" ht="25.5">
      <c r="A382" s="34" t="s">
        <v>652</v>
      </c>
      <c r="B382" s="34" t="s">
        <v>1455</v>
      </c>
      <c r="C382" s="190" t="s">
        <v>1322</v>
      </c>
      <c r="D382" s="72">
        <v>48.103</v>
      </c>
      <c r="E382" s="72">
        <v>48.103</v>
      </c>
      <c r="F382" s="72">
        <v>48.1028</v>
      </c>
      <c r="G382" s="134" t="s">
        <v>1454</v>
      </c>
    </row>
    <row r="383" spans="1:7" s="191" customFormat="1" ht="25.5">
      <c r="A383" s="34" t="s">
        <v>1453</v>
      </c>
      <c r="B383" s="34" t="s">
        <v>1452</v>
      </c>
      <c r="C383" s="190" t="s">
        <v>1322</v>
      </c>
      <c r="D383" s="160">
        <v>333.11909</v>
      </c>
      <c r="E383" s="160">
        <v>333.11909</v>
      </c>
      <c r="F383" s="160">
        <v>333.11909</v>
      </c>
      <c r="G383" s="134" t="s">
        <v>1447</v>
      </c>
    </row>
    <row r="384" spans="1:7" s="191" customFormat="1" ht="25.5">
      <c r="A384" s="34" t="s">
        <v>1451</v>
      </c>
      <c r="B384" s="34" t="s">
        <v>1450</v>
      </c>
      <c r="C384" s="190" t="s">
        <v>1322</v>
      </c>
      <c r="D384" s="160">
        <v>439.83224</v>
      </c>
      <c r="E384" s="160">
        <v>439.83224</v>
      </c>
      <c r="F384" s="72">
        <v>439.832</v>
      </c>
      <c r="G384" s="134" t="s">
        <v>1447</v>
      </c>
    </row>
    <row r="385" spans="1:7" s="191" customFormat="1" ht="25.5">
      <c r="A385" s="34" t="s">
        <v>1449</v>
      </c>
      <c r="B385" s="34" t="s">
        <v>1448</v>
      </c>
      <c r="C385" s="190" t="s">
        <v>1322</v>
      </c>
      <c r="D385" s="160">
        <v>333.36837</v>
      </c>
      <c r="E385" s="160">
        <v>333.36837</v>
      </c>
      <c r="F385" s="160">
        <v>333.36837</v>
      </c>
      <c r="G385" s="134" t="s">
        <v>1447</v>
      </c>
    </row>
    <row r="386" spans="1:7" s="191" customFormat="1" ht="25.5">
      <c r="A386" s="34" t="s">
        <v>1446</v>
      </c>
      <c r="B386" s="34" t="s">
        <v>1445</v>
      </c>
      <c r="C386" s="190" t="s">
        <v>1322</v>
      </c>
      <c r="D386" s="72">
        <v>167.402</v>
      </c>
      <c r="E386" s="72">
        <v>167.402</v>
      </c>
      <c r="F386" s="72">
        <v>167.40182</v>
      </c>
      <c r="G386" s="134" t="s">
        <v>1444</v>
      </c>
    </row>
    <row r="387" spans="1:7" s="191" customFormat="1" ht="25.5">
      <c r="A387" s="34" t="s">
        <v>1443</v>
      </c>
      <c r="B387" s="34" t="s">
        <v>1442</v>
      </c>
      <c r="C387" s="190" t="s">
        <v>1322</v>
      </c>
      <c r="D387" s="72">
        <v>139.306</v>
      </c>
      <c r="E387" s="72">
        <v>139.306</v>
      </c>
      <c r="F387" s="72">
        <v>139.306</v>
      </c>
      <c r="G387" s="134" t="s">
        <v>1441</v>
      </c>
    </row>
    <row r="388" spans="1:7" s="191" customFormat="1" ht="25.5">
      <c r="A388" s="34" t="s">
        <v>1440</v>
      </c>
      <c r="B388" s="34" t="s">
        <v>1439</v>
      </c>
      <c r="C388" s="190" t="s">
        <v>1322</v>
      </c>
      <c r="D388" s="72">
        <v>471.664</v>
      </c>
      <c r="E388" s="72">
        <v>471.664</v>
      </c>
      <c r="F388" s="72">
        <v>217.37178</v>
      </c>
      <c r="G388" s="134" t="s">
        <v>1438</v>
      </c>
    </row>
    <row r="389" spans="1:7" s="191" customFormat="1" ht="38.25">
      <c r="A389" s="34" t="s">
        <v>1437</v>
      </c>
      <c r="B389" s="34" t="s">
        <v>1436</v>
      </c>
      <c r="C389" s="190" t="s">
        <v>1322</v>
      </c>
      <c r="D389" s="160">
        <v>116.10592</v>
      </c>
      <c r="E389" s="160">
        <v>116.10592</v>
      </c>
      <c r="F389" s="160">
        <v>116.10592</v>
      </c>
      <c r="G389" s="134" t="s">
        <v>1435</v>
      </c>
    </row>
    <row r="390" spans="1:7" s="191" customFormat="1" ht="25.5">
      <c r="A390" s="195" t="s">
        <v>1434</v>
      </c>
      <c r="B390" s="34" t="s">
        <v>1433</v>
      </c>
      <c r="C390" s="190" t="s">
        <v>1322</v>
      </c>
      <c r="D390" s="160">
        <v>207.14149</v>
      </c>
      <c r="E390" s="160">
        <v>207.14149</v>
      </c>
      <c r="F390" s="160">
        <v>207.14149</v>
      </c>
      <c r="G390" s="134" t="s">
        <v>1432</v>
      </c>
    </row>
    <row r="391" spans="1:7" s="191" customFormat="1" ht="25.5">
      <c r="A391" s="170" t="s">
        <v>1431</v>
      </c>
      <c r="B391" s="34" t="s">
        <v>1430</v>
      </c>
      <c r="C391" s="190" t="s">
        <v>1322</v>
      </c>
      <c r="D391" s="167">
        <v>214.74992</v>
      </c>
      <c r="E391" s="167">
        <v>214.74992</v>
      </c>
      <c r="F391" s="72">
        <v>187.489</v>
      </c>
      <c r="G391" s="134" t="s">
        <v>1426</v>
      </c>
    </row>
    <row r="392" spans="1:7" s="191" customFormat="1" ht="25.5">
      <c r="A392" s="169"/>
      <c r="B392" s="34" t="s">
        <v>1429</v>
      </c>
      <c r="C392" s="34" t="s">
        <v>1284</v>
      </c>
      <c r="D392" s="162"/>
      <c r="E392" s="162"/>
      <c r="F392" s="72">
        <v>27.261</v>
      </c>
      <c r="G392" s="134" t="s">
        <v>1420</v>
      </c>
    </row>
    <row r="393" spans="1:7" s="191" customFormat="1" ht="15.75">
      <c r="A393" s="170" t="s">
        <v>1428</v>
      </c>
      <c r="B393" s="170" t="s">
        <v>1427</v>
      </c>
      <c r="C393" s="34" t="s">
        <v>1284</v>
      </c>
      <c r="D393" s="194">
        <v>241.81073</v>
      </c>
      <c r="E393" s="194">
        <v>241.81073</v>
      </c>
      <c r="F393" s="72">
        <v>26.668</v>
      </c>
      <c r="G393" s="134" t="s">
        <v>1420</v>
      </c>
    </row>
    <row r="394" spans="1:7" s="191" customFormat="1" ht="15.75">
      <c r="A394" s="169"/>
      <c r="B394" s="169"/>
      <c r="C394" s="190" t="s">
        <v>1322</v>
      </c>
      <c r="D394" s="193"/>
      <c r="E394" s="193"/>
      <c r="F394" s="72">
        <v>215.14273</v>
      </c>
      <c r="G394" s="134" t="s">
        <v>1426</v>
      </c>
    </row>
    <row r="395" spans="1:7" s="191" customFormat="1" ht="25.5">
      <c r="A395" s="34" t="s">
        <v>1425</v>
      </c>
      <c r="B395" s="34" t="s">
        <v>1424</v>
      </c>
      <c r="C395" s="190" t="s">
        <v>1322</v>
      </c>
      <c r="D395" s="72">
        <v>27.45485</v>
      </c>
      <c r="E395" s="72">
        <v>27.45485</v>
      </c>
      <c r="F395" s="72">
        <v>27.45485</v>
      </c>
      <c r="G395" s="134" t="s">
        <v>1423</v>
      </c>
    </row>
    <row r="396" spans="1:7" s="191" customFormat="1" ht="25.5">
      <c r="A396" s="170" t="s">
        <v>1422</v>
      </c>
      <c r="B396" s="34" t="s">
        <v>1421</v>
      </c>
      <c r="C396" s="34" t="s">
        <v>1284</v>
      </c>
      <c r="D396" s="72">
        <v>26.92</v>
      </c>
      <c r="E396" s="72">
        <v>26.92</v>
      </c>
      <c r="F396" s="72">
        <v>26.92</v>
      </c>
      <c r="G396" s="134" t="s">
        <v>1420</v>
      </c>
    </row>
    <row r="397" spans="1:7" s="191" customFormat="1" ht="25.5">
      <c r="A397" s="169"/>
      <c r="B397" s="34" t="s">
        <v>1419</v>
      </c>
      <c r="C397" s="190" t="s">
        <v>1322</v>
      </c>
      <c r="D397" s="72">
        <v>27.46326</v>
      </c>
      <c r="E397" s="72">
        <v>27.46326</v>
      </c>
      <c r="F397" s="72">
        <v>27.46326</v>
      </c>
      <c r="G397" s="134" t="s">
        <v>1418</v>
      </c>
    </row>
    <row r="398" spans="1:7" s="191" customFormat="1" ht="15.75">
      <c r="A398" s="42" t="s">
        <v>1417</v>
      </c>
      <c r="B398" s="34"/>
      <c r="C398" s="42"/>
      <c r="D398" s="192">
        <f>SUM(D155:D397)</f>
        <v>54776.63556999998</v>
      </c>
      <c r="E398" s="192">
        <f>SUM(E155:E397)</f>
        <v>54776.63556999998</v>
      </c>
      <c r="F398" s="192">
        <f>SUM(F155:F397)</f>
        <v>52184.421209999964</v>
      </c>
      <c r="G398" s="187"/>
    </row>
    <row r="399" spans="1:7" s="157" customFormat="1" ht="15">
      <c r="A399" s="184">
        <v>1216016</v>
      </c>
      <c r="B399" s="183"/>
      <c r="C399" s="183"/>
      <c r="D399" s="183"/>
      <c r="E399" s="183"/>
      <c r="F399" s="183"/>
      <c r="G399" s="182"/>
    </row>
    <row r="400" spans="1:7" s="157" customFormat="1" ht="38.25">
      <c r="A400" s="34" t="s">
        <v>1416</v>
      </c>
      <c r="B400" s="22" t="s">
        <v>1415</v>
      </c>
      <c r="C400" s="190" t="s">
        <v>1322</v>
      </c>
      <c r="D400" s="160">
        <f>309.736+16.59059</f>
        <v>326.32659</v>
      </c>
      <c r="E400" s="160">
        <v>326.32659</v>
      </c>
      <c r="F400" s="160">
        <v>309.736</v>
      </c>
      <c r="G400" s="56" t="s">
        <v>1402</v>
      </c>
    </row>
    <row r="401" spans="1:7" s="157" customFormat="1" ht="38.25">
      <c r="A401" s="34" t="s">
        <v>1414</v>
      </c>
      <c r="B401" s="22" t="s">
        <v>1413</v>
      </c>
      <c r="C401" s="68" t="s">
        <v>1322</v>
      </c>
      <c r="D401" s="160">
        <v>82.27691</v>
      </c>
      <c r="E401" s="160">
        <v>82.27691</v>
      </c>
      <c r="F401" s="160">
        <v>82.277</v>
      </c>
      <c r="G401" s="67" t="s">
        <v>1394</v>
      </c>
    </row>
    <row r="402" spans="1:7" s="157" customFormat="1" ht="38.25">
      <c r="A402" s="34" t="s">
        <v>1412</v>
      </c>
      <c r="B402" s="22" t="s">
        <v>1411</v>
      </c>
      <c r="C402" s="68" t="s">
        <v>1322</v>
      </c>
      <c r="D402" s="160">
        <v>77.36677</v>
      </c>
      <c r="E402" s="160">
        <v>77.36677</v>
      </c>
      <c r="F402" s="160">
        <v>77.367</v>
      </c>
      <c r="G402" s="67" t="s">
        <v>1394</v>
      </c>
    </row>
    <row r="403" spans="1:7" s="157" customFormat="1" ht="38.25">
      <c r="A403" s="34" t="s">
        <v>1410</v>
      </c>
      <c r="B403" s="22" t="s">
        <v>1409</v>
      </c>
      <c r="C403" s="68" t="s">
        <v>1322</v>
      </c>
      <c r="D403" s="160">
        <v>77.36677</v>
      </c>
      <c r="E403" s="160">
        <v>77.36677</v>
      </c>
      <c r="F403" s="160">
        <v>77.367</v>
      </c>
      <c r="G403" s="67" t="s">
        <v>1394</v>
      </c>
    </row>
    <row r="404" spans="1:7" s="157" customFormat="1" ht="38.25">
      <c r="A404" s="34" t="s">
        <v>1408</v>
      </c>
      <c r="B404" s="22" t="s">
        <v>1407</v>
      </c>
      <c r="C404" s="68" t="s">
        <v>1322</v>
      </c>
      <c r="D404" s="160">
        <v>77.36677</v>
      </c>
      <c r="E404" s="160">
        <v>77.36677</v>
      </c>
      <c r="F404" s="160">
        <v>77.367</v>
      </c>
      <c r="G404" s="67" t="s">
        <v>1394</v>
      </c>
    </row>
    <row r="405" spans="1:7" s="157" customFormat="1" ht="38.25">
      <c r="A405" s="34" t="s">
        <v>1406</v>
      </c>
      <c r="B405" s="22" t="s">
        <v>1405</v>
      </c>
      <c r="C405" s="68" t="s">
        <v>1322</v>
      </c>
      <c r="D405" s="160">
        <v>91.88486</v>
      </c>
      <c r="E405" s="160">
        <v>91.88486</v>
      </c>
      <c r="F405" s="160">
        <v>91.885</v>
      </c>
      <c r="G405" s="67" t="s">
        <v>1394</v>
      </c>
    </row>
    <row r="406" spans="1:7" s="157" customFormat="1" ht="38.25">
      <c r="A406" s="34" t="s">
        <v>1404</v>
      </c>
      <c r="B406" s="22" t="s">
        <v>1403</v>
      </c>
      <c r="C406" s="68" t="s">
        <v>1322</v>
      </c>
      <c r="D406" s="160">
        <v>92.0004</v>
      </c>
      <c r="E406" s="160">
        <v>92.0004</v>
      </c>
      <c r="F406" s="160">
        <v>92</v>
      </c>
      <c r="G406" s="56" t="s">
        <v>1402</v>
      </c>
    </row>
    <row r="407" spans="1:7" s="157" customFormat="1" ht="38.25">
      <c r="A407" s="34" t="s">
        <v>1401</v>
      </c>
      <c r="B407" s="22" t="s">
        <v>1400</v>
      </c>
      <c r="C407" s="68" t="s">
        <v>1322</v>
      </c>
      <c r="D407" s="160">
        <v>78.7156</v>
      </c>
      <c r="E407" s="160">
        <v>78.7156</v>
      </c>
      <c r="F407" s="160">
        <v>78.716</v>
      </c>
      <c r="G407" s="67" t="s">
        <v>1394</v>
      </c>
    </row>
    <row r="408" spans="1:7" s="157" customFormat="1" ht="38.25">
      <c r="A408" s="170" t="s">
        <v>1399</v>
      </c>
      <c r="B408" s="22" t="s">
        <v>1398</v>
      </c>
      <c r="C408" s="189" t="s">
        <v>1397</v>
      </c>
      <c r="D408" s="167">
        <v>75.28533</v>
      </c>
      <c r="E408" s="167">
        <v>75.28533</v>
      </c>
      <c r="F408" s="84">
        <v>33.789</v>
      </c>
      <c r="G408" s="67" t="s">
        <v>1396</v>
      </c>
    </row>
    <row r="409" spans="1:7" s="157" customFormat="1" ht="38.25">
      <c r="A409" s="169"/>
      <c r="B409" s="22" t="s">
        <v>1395</v>
      </c>
      <c r="C409" s="188"/>
      <c r="D409" s="162"/>
      <c r="E409" s="162"/>
      <c r="F409" s="84">
        <v>41.496</v>
      </c>
      <c r="G409" s="67" t="s">
        <v>1394</v>
      </c>
    </row>
    <row r="410" spans="1:7" s="157" customFormat="1" ht="15">
      <c r="A410" s="42" t="s">
        <v>1393</v>
      </c>
      <c r="B410" s="34"/>
      <c r="C410" s="42"/>
      <c r="D410" s="65">
        <f>SUM(D400:D409)</f>
        <v>978.59</v>
      </c>
      <c r="E410" s="65">
        <f>SUM(E400:E409)</f>
        <v>978.59</v>
      </c>
      <c r="F410" s="65">
        <f>SUM(F400:F409)</f>
        <v>961.9999999999999</v>
      </c>
      <c r="G410" s="187"/>
    </row>
    <row r="411" spans="1:7" s="157" customFormat="1" ht="15">
      <c r="A411" s="184">
        <v>1216020</v>
      </c>
      <c r="B411" s="183"/>
      <c r="C411" s="183"/>
      <c r="D411" s="183"/>
      <c r="E411" s="183"/>
      <c r="F411" s="183"/>
      <c r="G411" s="182"/>
    </row>
    <row r="412" spans="1:7" s="157" customFormat="1" ht="89.25">
      <c r="A412" s="34" t="s">
        <v>1392</v>
      </c>
      <c r="B412" s="22" t="s">
        <v>1392</v>
      </c>
      <c r="C412" s="68" t="s">
        <v>1391</v>
      </c>
      <c r="D412" s="160">
        <v>196.266</v>
      </c>
      <c r="E412" s="160">
        <v>196.266</v>
      </c>
      <c r="F412" s="160">
        <v>196.266</v>
      </c>
      <c r="G412" s="146" t="s">
        <v>1320</v>
      </c>
    </row>
    <row r="413" spans="1:7" s="157" customFormat="1" ht="25.5">
      <c r="A413" s="170" t="s">
        <v>1390</v>
      </c>
      <c r="B413" s="168" t="s">
        <v>1389</v>
      </c>
      <c r="C413" s="68" t="s">
        <v>1299</v>
      </c>
      <c r="D413" s="167">
        <v>297.4922</v>
      </c>
      <c r="E413" s="167">
        <v>297.40261</v>
      </c>
      <c r="F413" s="74">
        <v>8.856</v>
      </c>
      <c r="G413" s="56" t="s">
        <v>1388</v>
      </c>
    </row>
    <row r="414" spans="1:7" s="157" customFormat="1" ht="15">
      <c r="A414" s="169"/>
      <c r="B414" s="163"/>
      <c r="C414" s="68" t="s">
        <v>1322</v>
      </c>
      <c r="D414" s="162"/>
      <c r="E414" s="162"/>
      <c r="F414" s="160">
        <v>288.547</v>
      </c>
      <c r="G414" s="67" t="s">
        <v>1387</v>
      </c>
    </row>
    <row r="415" spans="1:7" s="157" customFormat="1" ht="127.5">
      <c r="A415" s="34" t="s">
        <v>1386</v>
      </c>
      <c r="B415" s="22" t="s">
        <v>1385</v>
      </c>
      <c r="C415" s="68" t="s">
        <v>1384</v>
      </c>
      <c r="D415" s="160">
        <v>216.2418</v>
      </c>
      <c r="E415" s="160">
        <v>216.2418</v>
      </c>
      <c r="F415" s="160">
        <v>216.2418</v>
      </c>
      <c r="G415" s="71" t="s">
        <v>1383</v>
      </c>
    </row>
    <row r="416" spans="1:7" s="157" customFormat="1" ht="15">
      <c r="A416" s="42" t="s">
        <v>1382</v>
      </c>
      <c r="B416" s="34"/>
      <c r="C416" s="186"/>
      <c r="D416" s="158">
        <f>SUM(D412:D415)</f>
        <v>710</v>
      </c>
      <c r="E416" s="158">
        <f>SUM(E412:E415)</f>
        <v>709.91041</v>
      </c>
      <c r="F416" s="158">
        <f>SUM(F412:F415)</f>
        <v>709.9108</v>
      </c>
      <c r="G416" s="185"/>
    </row>
    <row r="417" spans="1:7" s="181" customFormat="1" ht="15">
      <c r="A417" s="184">
        <v>1216030</v>
      </c>
      <c r="B417" s="183"/>
      <c r="C417" s="183"/>
      <c r="D417" s="183"/>
      <c r="E417" s="183"/>
      <c r="F417" s="183"/>
      <c r="G417" s="182"/>
    </row>
    <row r="418" spans="1:7" s="157" customFormat="1" ht="15">
      <c r="A418" s="180" t="s">
        <v>1381</v>
      </c>
      <c r="B418" s="170" t="s">
        <v>1381</v>
      </c>
      <c r="C418" s="168" t="s">
        <v>1380</v>
      </c>
      <c r="D418" s="167">
        <v>364.3955</v>
      </c>
      <c r="E418" s="167">
        <v>364.3955</v>
      </c>
      <c r="F418" s="167">
        <v>199.4911</v>
      </c>
      <c r="G418" s="179" t="s">
        <v>1297</v>
      </c>
    </row>
    <row r="419" spans="1:7" s="157" customFormat="1" ht="15">
      <c r="A419" s="176"/>
      <c r="B419" s="175"/>
      <c r="C419" s="166"/>
      <c r="D419" s="165"/>
      <c r="E419" s="165"/>
      <c r="F419" s="162"/>
      <c r="G419" s="178"/>
    </row>
    <row r="420" spans="1:7" s="157" customFormat="1" ht="15">
      <c r="A420" s="176"/>
      <c r="B420" s="175"/>
      <c r="C420" s="166"/>
      <c r="D420" s="165"/>
      <c r="E420" s="165"/>
      <c r="F420" s="167">
        <v>150.5</v>
      </c>
      <c r="G420" s="177" t="s">
        <v>1379</v>
      </c>
    </row>
    <row r="421" spans="1:7" s="157" customFormat="1" ht="15">
      <c r="A421" s="176"/>
      <c r="B421" s="175"/>
      <c r="C421" s="166"/>
      <c r="D421" s="165"/>
      <c r="E421" s="165"/>
      <c r="F421" s="162"/>
      <c r="G421" s="174"/>
    </row>
    <row r="422" spans="1:7" s="157" customFormat="1" ht="25.5">
      <c r="A422" s="173"/>
      <c r="B422" s="169"/>
      <c r="C422" s="163"/>
      <c r="D422" s="162"/>
      <c r="E422" s="162"/>
      <c r="F422" s="160">
        <v>14.395</v>
      </c>
      <c r="G422" s="56" t="s">
        <v>1378</v>
      </c>
    </row>
    <row r="423" spans="1:7" s="157" customFormat="1" ht="63.75">
      <c r="A423" s="34" t="s">
        <v>1377</v>
      </c>
      <c r="B423" s="34" t="s">
        <v>1377</v>
      </c>
      <c r="C423" s="34" t="s">
        <v>1284</v>
      </c>
      <c r="D423" s="160">
        <f>4751.4912+500-4221.93104</f>
        <v>1029.56016</v>
      </c>
      <c r="E423" s="160">
        <v>1029.56016</v>
      </c>
      <c r="F423" s="160">
        <v>198.601</v>
      </c>
      <c r="G423" s="56" t="s">
        <v>1375</v>
      </c>
    </row>
    <row r="424" spans="1:7" s="157" customFormat="1" ht="63.75">
      <c r="A424" s="34" t="s">
        <v>1376</v>
      </c>
      <c r="B424" s="34" t="s">
        <v>1376</v>
      </c>
      <c r="C424" s="34" t="s">
        <v>1284</v>
      </c>
      <c r="D424" s="160">
        <v>170.14</v>
      </c>
      <c r="E424" s="160">
        <v>170.14</v>
      </c>
      <c r="F424" s="160">
        <v>168.726</v>
      </c>
      <c r="G424" s="56" t="s">
        <v>1375</v>
      </c>
    </row>
    <row r="425" spans="1:7" s="157" customFormat="1" ht="51">
      <c r="A425" s="22" t="s">
        <v>1374</v>
      </c>
      <c r="B425" s="22" t="s">
        <v>1373</v>
      </c>
      <c r="C425" s="68" t="s">
        <v>1322</v>
      </c>
      <c r="D425" s="160">
        <v>72.74757</v>
      </c>
      <c r="E425" s="160">
        <v>72.74757</v>
      </c>
      <c r="F425" s="160">
        <v>72.748</v>
      </c>
      <c r="G425" s="71" t="s">
        <v>1372</v>
      </c>
    </row>
    <row r="426" spans="1:7" s="157" customFormat="1" ht="15">
      <c r="A426" s="168" t="s">
        <v>1371</v>
      </c>
      <c r="B426" s="168" t="s">
        <v>1371</v>
      </c>
      <c r="C426" s="68" t="s">
        <v>1322</v>
      </c>
      <c r="D426" s="167">
        <f>2991.68-145-115.994</f>
        <v>2730.6859999999997</v>
      </c>
      <c r="E426" s="167">
        <f>2991.68-145-115.994</f>
        <v>2730.6859999999997</v>
      </c>
      <c r="F426" s="160">
        <v>1845.8164</v>
      </c>
      <c r="G426" s="71" t="s">
        <v>1343</v>
      </c>
    </row>
    <row r="427" spans="1:7" s="157" customFormat="1" ht="25.5">
      <c r="A427" s="163"/>
      <c r="B427" s="163"/>
      <c r="C427" s="34" t="s">
        <v>1284</v>
      </c>
      <c r="D427" s="162"/>
      <c r="E427" s="162"/>
      <c r="F427" s="160">
        <f>37.98</f>
        <v>37.98</v>
      </c>
      <c r="G427" s="67" t="s">
        <v>1370</v>
      </c>
    </row>
    <row r="428" spans="1:7" s="157" customFormat="1" ht="15">
      <c r="A428" s="168" t="s">
        <v>1369</v>
      </c>
      <c r="B428" s="170" t="s">
        <v>1368</v>
      </c>
      <c r="C428" s="34" t="s">
        <v>1368</v>
      </c>
      <c r="D428" s="167">
        <v>1406.44077</v>
      </c>
      <c r="E428" s="167">
        <v>1406.44077</v>
      </c>
      <c r="F428" s="160">
        <v>1352.86377</v>
      </c>
      <c r="G428" s="146" t="s">
        <v>1364</v>
      </c>
    </row>
    <row r="429" spans="1:7" s="157" customFormat="1" ht="38.25">
      <c r="A429" s="163"/>
      <c r="B429" s="169"/>
      <c r="C429" s="139" t="s">
        <v>1353</v>
      </c>
      <c r="D429" s="162"/>
      <c r="E429" s="162"/>
      <c r="F429" s="84">
        <v>53.577</v>
      </c>
      <c r="G429" s="146" t="s">
        <v>1290</v>
      </c>
    </row>
    <row r="430" spans="1:7" s="157" customFormat="1" ht="15">
      <c r="A430" s="170" t="s">
        <v>1367</v>
      </c>
      <c r="B430" s="170" t="s">
        <v>1367</v>
      </c>
      <c r="C430" s="68" t="s">
        <v>1322</v>
      </c>
      <c r="D430" s="167">
        <f>1306.3-18</f>
        <v>1288.3</v>
      </c>
      <c r="E430" s="167">
        <v>1288.3</v>
      </c>
      <c r="F430" s="160">
        <v>825.99212</v>
      </c>
      <c r="G430" s="134" t="s">
        <v>1345</v>
      </c>
    </row>
    <row r="431" spans="1:7" s="157" customFormat="1" ht="15">
      <c r="A431" s="169"/>
      <c r="B431" s="169"/>
      <c r="C431" s="34" t="s">
        <v>1284</v>
      </c>
      <c r="D431" s="162"/>
      <c r="E431" s="162"/>
      <c r="F431" s="160">
        <v>57.791</v>
      </c>
      <c r="G431" s="146" t="s">
        <v>1290</v>
      </c>
    </row>
    <row r="432" spans="1:7" s="157" customFormat="1" ht="15">
      <c r="A432" s="168" t="s">
        <v>1366</v>
      </c>
      <c r="B432" s="168" t="s">
        <v>1366</v>
      </c>
      <c r="C432" s="34" t="s">
        <v>1284</v>
      </c>
      <c r="D432" s="167">
        <v>998.803</v>
      </c>
      <c r="E432" s="167">
        <v>998.803</v>
      </c>
      <c r="F432" s="160">
        <v>49.43</v>
      </c>
      <c r="G432" s="134" t="s">
        <v>1365</v>
      </c>
    </row>
    <row r="433" spans="1:7" s="157" customFormat="1" ht="15">
      <c r="A433" s="172"/>
      <c r="B433" s="172"/>
      <c r="C433" s="68" t="s">
        <v>1322</v>
      </c>
      <c r="D433" s="171"/>
      <c r="E433" s="171"/>
      <c r="F433" s="160">
        <v>833.38</v>
      </c>
      <c r="G433" s="56" t="s">
        <v>1364</v>
      </c>
    </row>
    <row r="434" spans="1:7" s="157" customFormat="1" ht="63.75">
      <c r="A434" s="22" t="s">
        <v>1363</v>
      </c>
      <c r="B434" s="22" t="s">
        <v>1363</v>
      </c>
      <c r="C434" s="34" t="s">
        <v>1362</v>
      </c>
      <c r="D434" s="160">
        <v>37.725</v>
      </c>
      <c r="E434" s="160">
        <v>37.725</v>
      </c>
      <c r="F434" s="160">
        <v>0</v>
      </c>
      <c r="G434" s="134"/>
    </row>
    <row r="435" spans="1:7" s="157" customFormat="1" ht="51">
      <c r="A435" s="22" t="s">
        <v>1361</v>
      </c>
      <c r="B435" s="22" t="s">
        <v>1361</v>
      </c>
      <c r="C435" s="139" t="s">
        <v>1353</v>
      </c>
      <c r="D435" s="160">
        <v>471.60431</v>
      </c>
      <c r="E435" s="160">
        <v>471.60431</v>
      </c>
      <c r="F435" s="160">
        <v>471.60431</v>
      </c>
      <c r="G435" s="146" t="s">
        <v>1360</v>
      </c>
    </row>
    <row r="436" spans="1:7" s="157" customFormat="1" ht="51">
      <c r="A436" s="22" t="s">
        <v>1359</v>
      </c>
      <c r="B436" s="22" t="s">
        <v>1359</v>
      </c>
      <c r="C436" s="139" t="s">
        <v>1358</v>
      </c>
      <c r="D436" s="160">
        <v>2250.19645</v>
      </c>
      <c r="E436" s="160">
        <v>2250.19645</v>
      </c>
      <c r="F436" s="160">
        <v>2250.19645</v>
      </c>
      <c r="G436" s="67" t="s">
        <v>1357</v>
      </c>
    </row>
    <row r="437" spans="1:7" s="157" customFormat="1" ht="76.5">
      <c r="A437" s="22" t="s">
        <v>1356</v>
      </c>
      <c r="B437" s="22" t="s">
        <v>1356</v>
      </c>
      <c r="C437" s="139" t="s">
        <v>1353</v>
      </c>
      <c r="D437" s="160">
        <v>22.6233</v>
      </c>
      <c r="E437" s="160">
        <v>22.6233</v>
      </c>
      <c r="F437" s="160">
        <v>22.6233</v>
      </c>
      <c r="G437" s="146" t="s">
        <v>1320</v>
      </c>
    </row>
    <row r="438" spans="1:7" s="157" customFormat="1" ht="76.5">
      <c r="A438" s="22" t="s">
        <v>1355</v>
      </c>
      <c r="B438" s="22" t="s">
        <v>1354</v>
      </c>
      <c r="C438" s="139" t="s">
        <v>1353</v>
      </c>
      <c r="D438" s="160">
        <v>45.2466</v>
      </c>
      <c r="E438" s="160">
        <v>45.2466</v>
      </c>
      <c r="F438" s="160">
        <v>45.2466</v>
      </c>
      <c r="G438" s="146" t="s">
        <v>1320</v>
      </c>
    </row>
    <row r="439" spans="1:7" s="157" customFormat="1" ht="76.5">
      <c r="A439" s="22" t="s">
        <v>1352</v>
      </c>
      <c r="B439" s="22" t="s">
        <v>1352</v>
      </c>
      <c r="C439" s="34" t="s">
        <v>1284</v>
      </c>
      <c r="D439" s="160">
        <v>68.246</v>
      </c>
      <c r="E439" s="160">
        <v>68.246</v>
      </c>
      <c r="F439" s="160">
        <v>68.246</v>
      </c>
      <c r="G439" s="134" t="s">
        <v>1336</v>
      </c>
    </row>
    <row r="440" spans="1:7" s="157" customFormat="1" ht="15">
      <c r="A440" s="170" t="s">
        <v>1351</v>
      </c>
      <c r="B440" s="168" t="s">
        <v>1351</v>
      </c>
      <c r="C440" s="68" t="s">
        <v>1322</v>
      </c>
      <c r="D440" s="167">
        <f>1296.1116+25.654+6.75</f>
        <v>1328.5156</v>
      </c>
      <c r="E440" s="167">
        <f>1296.1116+25.654+6.75</f>
        <v>1328.5156</v>
      </c>
      <c r="F440" s="160">
        <v>1321.7656</v>
      </c>
      <c r="G440" s="134" t="s">
        <v>1350</v>
      </c>
    </row>
    <row r="441" spans="1:7" s="157" customFormat="1" ht="15">
      <c r="A441" s="169"/>
      <c r="B441" s="163"/>
      <c r="C441" s="34" t="s">
        <v>1291</v>
      </c>
      <c r="D441" s="162"/>
      <c r="E441" s="162"/>
      <c r="F441" s="160">
        <v>6.75</v>
      </c>
      <c r="G441" s="134" t="s">
        <v>1336</v>
      </c>
    </row>
    <row r="442" spans="1:7" s="157" customFormat="1" ht="15">
      <c r="A442" s="168" t="s">
        <v>1349</v>
      </c>
      <c r="B442" s="168" t="s">
        <v>1349</v>
      </c>
      <c r="C442" s="68" t="s">
        <v>1322</v>
      </c>
      <c r="D442" s="167">
        <v>1424.20099</v>
      </c>
      <c r="E442" s="167">
        <v>1424.20099</v>
      </c>
      <c r="F442" s="160">
        <v>1417.451</v>
      </c>
      <c r="G442" s="134" t="s">
        <v>1347</v>
      </c>
    </row>
    <row r="443" spans="1:7" s="157" customFormat="1" ht="15">
      <c r="A443" s="163"/>
      <c r="B443" s="163"/>
      <c r="C443" s="34" t="s">
        <v>1291</v>
      </c>
      <c r="D443" s="162"/>
      <c r="E443" s="162"/>
      <c r="F443" s="160">
        <v>6.75</v>
      </c>
      <c r="G443" s="134" t="s">
        <v>1336</v>
      </c>
    </row>
    <row r="444" spans="1:7" s="157" customFormat="1" ht="15">
      <c r="A444" s="168" t="s">
        <v>1348</v>
      </c>
      <c r="B444" s="168" t="s">
        <v>1348</v>
      </c>
      <c r="C444" s="68" t="s">
        <v>1322</v>
      </c>
      <c r="D444" s="167">
        <v>1015.15931</v>
      </c>
      <c r="E444" s="167">
        <v>1015.15931</v>
      </c>
      <c r="F444" s="160">
        <v>983.767</v>
      </c>
      <c r="G444" s="134" t="s">
        <v>1347</v>
      </c>
    </row>
    <row r="445" spans="1:7" s="157" customFormat="1" ht="15">
      <c r="A445" s="163"/>
      <c r="B445" s="163"/>
      <c r="C445" s="34" t="s">
        <v>1284</v>
      </c>
      <c r="D445" s="162"/>
      <c r="E445" s="162"/>
      <c r="F445" s="160">
        <v>31.392</v>
      </c>
      <c r="G445" s="134" t="s">
        <v>1336</v>
      </c>
    </row>
    <row r="446" spans="1:7" s="157" customFormat="1" ht="15">
      <c r="A446" s="168" t="s">
        <v>1346</v>
      </c>
      <c r="B446" s="168" t="s">
        <v>1346</v>
      </c>
      <c r="C446" s="68" t="s">
        <v>1322</v>
      </c>
      <c r="D446" s="167">
        <f>28.6992+9.42239+416.74292</f>
        <v>454.86451</v>
      </c>
      <c r="E446" s="167">
        <f>28.6992+9.42239+416.74292</f>
        <v>454.86451</v>
      </c>
      <c r="F446" s="160">
        <v>426.16531</v>
      </c>
      <c r="G446" s="134" t="s">
        <v>1345</v>
      </c>
    </row>
    <row r="447" spans="1:7" s="157" customFormat="1" ht="15">
      <c r="A447" s="163"/>
      <c r="B447" s="163"/>
      <c r="C447" s="34" t="s">
        <v>1284</v>
      </c>
      <c r="D447" s="162"/>
      <c r="E447" s="162"/>
      <c r="F447" s="160">
        <v>28.6992</v>
      </c>
      <c r="G447" s="134" t="s">
        <v>1336</v>
      </c>
    </row>
    <row r="448" spans="1:7" s="157" customFormat="1" ht="15">
      <c r="A448" s="168" t="s">
        <v>1344</v>
      </c>
      <c r="B448" s="168" t="s">
        <v>1344</v>
      </c>
      <c r="C448" s="68" t="s">
        <v>1322</v>
      </c>
      <c r="D448" s="167">
        <f>52.5996+1260.528+24.876+6.75</f>
        <v>1344.7536</v>
      </c>
      <c r="E448" s="167">
        <f>52.5996+1260.528+24.876+6.75</f>
        <v>1344.7536</v>
      </c>
      <c r="F448" s="160">
        <v>1285.404</v>
      </c>
      <c r="G448" s="71" t="s">
        <v>1343</v>
      </c>
    </row>
    <row r="449" spans="1:7" s="157" customFormat="1" ht="15">
      <c r="A449" s="166"/>
      <c r="B449" s="166"/>
      <c r="C449" s="34" t="s">
        <v>1291</v>
      </c>
      <c r="D449" s="165"/>
      <c r="E449" s="165"/>
      <c r="F449" s="160">
        <v>6.75</v>
      </c>
      <c r="G449" s="141" t="s">
        <v>1336</v>
      </c>
    </row>
    <row r="450" spans="1:7" s="157" customFormat="1" ht="15">
      <c r="A450" s="163"/>
      <c r="B450" s="163"/>
      <c r="C450" s="34" t="s">
        <v>1284</v>
      </c>
      <c r="D450" s="162"/>
      <c r="E450" s="162"/>
      <c r="F450" s="160">
        <v>52.5996</v>
      </c>
      <c r="G450" s="141"/>
    </row>
    <row r="451" spans="1:7" s="157" customFormat="1" ht="15">
      <c r="A451" s="168" t="s">
        <v>1342</v>
      </c>
      <c r="B451" s="168" t="s">
        <v>1342</v>
      </c>
      <c r="C451" s="68" t="s">
        <v>1322</v>
      </c>
      <c r="D451" s="167">
        <f>1272.81153+145</f>
        <v>1417.81153</v>
      </c>
      <c r="E451" s="167">
        <f>1272.81153+145</f>
        <v>1417.81153</v>
      </c>
      <c r="F451" s="160">
        <v>1362.488</v>
      </c>
      <c r="G451" s="159" t="s">
        <v>1338</v>
      </c>
    </row>
    <row r="452" spans="1:7" s="157" customFormat="1" ht="15">
      <c r="A452" s="166"/>
      <c r="B452" s="166"/>
      <c r="C452" s="34" t="s">
        <v>1291</v>
      </c>
      <c r="D452" s="165"/>
      <c r="E452" s="165"/>
      <c r="F452" s="160">
        <v>6.75</v>
      </c>
      <c r="G452" s="164" t="s">
        <v>1336</v>
      </c>
    </row>
    <row r="453" spans="1:7" s="157" customFormat="1" ht="15">
      <c r="A453" s="163"/>
      <c r="B453" s="163"/>
      <c r="C453" s="34" t="s">
        <v>1284</v>
      </c>
      <c r="D453" s="162"/>
      <c r="E453" s="162"/>
      <c r="F453" s="160">
        <v>47.7988</v>
      </c>
      <c r="G453" s="161"/>
    </row>
    <row r="454" spans="1:7" s="157" customFormat="1" ht="15">
      <c r="A454" s="168" t="s">
        <v>1341</v>
      </c>
      <c r="B454" s="168" t="s">
        <v>1341</v>
      </c>
      <c r="C454" s="34" t="s">
        <v>1291</v>
      </c>
      <c r="D454" s="167">
        <f>6.75+821.77787+15.8784</f>
        <v>844.40627</v>
      </c>
      <c r="E454" s="167">
        <f>6.75+821.77787+15.8784</f>
        <v>844.40627</v>
      </c>
      <c r="F454" s="160">
        <v>6.75</v>
      </c>
      <c r="G454" s="159" t="s">
        <v>1336</v>
      </c>
    </row>
    <row r="455" spans="1:7" s="157" customFormat="1" ht="15">
      <c r="A455" s="163"/>
      <c r="B455" s="163"/>
      <c r="C455" s="68" t="s">
        <v>1322</v>
      </c>
      <c r="D455" s="162"/>
      <c r="E455" s="162"/>
      <c r="F455" s="160">
        <v>837.65627</v>
      </c>
      <c r="G455" s="134" t="s">
        <v>1340</v>
      </c>
    </row>
    <row r="456" spans="1:7" s="157" customFormat="1" ht="15">
      <c r="A456" s="168" t="s">
        <v>1339</v>
      </c>
      <c r="B456" s="168" t="s">
        <v>1339</v>
      </c>
      <c r="C456" s="68" t="s">
        <v>1322</v>
      </c>
      <c r="D456" s="167">
        <f>27.892+965.04474+18.97259+6.75</f>
        <v>1018.6593300000001</v>
      </c>
      <c r="E456" s="167">
        <f>27.892+965.04474+18.97259+6.75</f>
        <v>1018.6593300000001</v>
      </c>
      <c r="F456" s="160">
        <v>984.017</v>
      </c>
      <c r="G456" s="159" t="s">
        <v>1338</v>
      </c>
    </row>
    <row r="457" spans="1:7" s="157" customFormat="1" ht="15">
      <c r="A457" s="166"/>
      <c r="B457" s="166"/>
      <c r="C457" s="34" t="s">
        <v>1291</v>
      </c>
      <c r="D457" s="165"/>
      <c r="E457" s="165"/>
      <c r="F457" s="160">
        <v>6.75</v>
      </c>
      <c r="G457" s="164" t="s">
        <v>1336</v>
      </c>
    </row>
    <row r="458" spans="1:7" s="157" customFormat="1" ht="15">
      <c r="A458" s="163"/>
      <c r="B458" s="163"/>
      <c r="C458" s="34" t="s">
        <v>1284</v>
      </c>
      <c r="D458" s="162"/>
      <c r="E458" s="162"/>
      <c r="F458" s="160">
        <v>27.892</v>
      </c>
      <c r="G458" s="161"/>
    </row>
    <row r="459" spans="1:7" s="157" customFormat="1" ht="51">
      <c r="A459" s="22" t="s">
        <v>1337</v>
      </c>
      <c r="B459" s="22" t="s">
        <v>1337</v>
      </c>
      <c r="C459" s="34" t="s">
        <v>1291</v>
      </c>
      <c r="D459" s="160">
        <f>6.75</f>
        <v>6.75</v>
      </c>
      <c r="E459" s="160">
        <f>6.75</f>
        <v>6.75</v>
      </c>
      <c r="F459" s="160">
        <v>6.75</v>
      </c>
      <c r="G459" s="159" t="s">
        <v>1336</v>
      </c>
    </row>
    <row r="460" spans="1:7" s="157" customFormat="1" ht="15">
      <c r="A460" s="42" t="s">
        <v>1335</v>
      </c>
      <c r="B460" s="34"/>
      <c r="C460" s="34"/>
      <c r="D460" s="158">
        <f>SUM(D418:D459)</f>
        <v>19811.835799999997</v>
      </c>
      <c r="E460" s="158">
        <f>SUM(E418:E459)</f>
        <v>19811.835799999997</v>
      </c>
      <c r="F460" s="158">
        <f>SUM(F418:F459)</f>
        <v>17573.55383</v>
      </c>
      <c r="G460" s="134"/>
    </row>
    <row r="461" spans="1:7" s="145" customFormat="1" ht="15">
      <c r="A461" s="137">
        <v>1217461</v>
      </c>
      <c r="B461" s="137"/>
      <c r="C461" s="137"/>
      <c r="D461" s="137"/>
      <c r="E461" s="137"/>
      <c r="F461" s="137"/>
      <c r="G461" s="137"/>
    </row>
    <row r="462" spans="1:7" s="145" customFormat="1" ht="15">
      <c r="A462" s="24" t="s">
        <v>1334</v>
      </c>
      <c r="B462" s="24" t="s">
        <v>1333</v>
      </c>
      <c r="C462" s="34" t="s">
        <v>1280</v>
      </c>
      <c r="D462" s="32">
        <v>486.3</v>
      </c>
      <c r="E462" s="154">
        <v>486.3</v>
      </c>
      <c r="F462" s="79">
        <v>480.9</v>
      </c>
      <c r="G462" s="134" t="s">
        <v>1332</v>
      </c>
    </row>
    <row r="463" spans="1:7" s="145" customFormat="1" ht="15">
      <c r="A463" s="24"/>
      <c r="B463" s="24"/>
      <c r="C463" s="34" t="s">
        <v>1284</v>
      </c>
      <c r="D463" s="32"/>
      <c r="E463" s="152"/>
      <c r="F463" s="79">
        <v>5.4</v>
      </c>
      <c r="G463" s="134" t="s">
        <v>1320</v>
      </c>
    </row>
    <row r="464" spans="1:7" s="145" customFormat="1" ht="15">
      <c r="A464" s="24" t="s">
        <v>1331</v>
      </c>
      <c r="B464" s="38" t="s">
        <v>1330</v>
      </c>
      <c r="C464" s="34" t="s">
        <v>1280</v>
      </c>
      <c r="D464" s="79">
        <v>1380.77</v>
      </c>
      <c r="E464" s="79">
        <v>1380.77</v>
      </c>
      <c r="F464" s="79">
        <f>1359.179+21.591</f>
        <v>1380.77</v>
      </c>
      <c r="G464" s="134" t="s">
        <v>1329</v>
      </c>
    </row>
    <row r="465" spans="1:7" s="145" customFormat="1" ht="15">
      <c r="A465" s="24"/>
      <c r="B465" s="38"/>
      <c r="C465" s="34" t="s">
        <v>1284</v>
      </c>
      <c r="D465" s="79">
        <v>199.83047</v>
      </c>
      <c r="E465" s="79">
        <v>199.83047</v>
      </c>
      <c r="F465" s="79">
        <v>199.83</v>
      </c>
      <c r="G465" s="146" t="s">
        <v>24</v>
      </c>
    </row>
    <row r="466" spans="1:7" s="145" customFormat="1" ht="38.25">
      <c r="A466" s="136" t="s">
        <v>1328</v>
      </c>
      <c r="B466" s="156" t="s">
        <v>1327</v>
      </c>
      <c r="C466" s="34" t="s">
        <v>1284</v>
      </c>
      <c r="D466" s="135">
        <v>269.162</v>
      </c>
      <c r="E466" s="135">
        <v>269.162</v>
      </c>
      <c r="F466" s="79">
        <v>269.162</v>
      </c>
      <c r="G466" s="134" t="s">
        <v>1286</v>
      </c>
    </row>
    <row r="467" spans="1:7" s="145" customFormat="1" ht="15">
      <c r="A467" s="136" t="s">
        <v>1326</v>
      </c>
      <c r="B467" s="155" t="s">
        <v>1325</v>
      </c>
      <c r="C467" s="155" t="s">
        <v>1280</v>
      </c>
      <c r="D467" s="135">
        <v>562.644</v>
      </c>
      <c r="E467" s="135">
        <v>562.644</v>
      </c>
      <c r="F467" s="79">
        <v>0</v>
      </c>
      <c r="G467" s="134"/>
    </row>
    <row r="468" spans="1:7" s="145" customFormat="1" ht="15">
      <c r="A468" s="148" t="s">
        <v>1324</v>
      </c>
      <c r="B468" s="24" t="s">
        <v>1323</v>
      </c>
      <c r="C468" s="139" t="s">
        <v>1322</v>
      </c>
      <c r="D468" s="154">
        <v>1222.851</v>
      </c>
      <c r="E468" s="154">
        <v>1222.851</v>
      </c>
      <c r="F468" s="79">
        <f>1193.235+24.216</f>
        <v>1217.4509999999998</v>
      </c>
      <c r="G468" s="153" t="s">
        <v>1321</v>
      </c>
    </row>
    <row r="469" spans="1:7" s="145" customFormat="1" ht="15">
      <c r="A469" s="148"/>
      <c r="B469" s="24"/>
      <c r="C469" s="139" t="s">
        <v>11</v>
      </c>
      <c r="D469" s="152"/>
      <c r="E469" s="152"/>
      <c r="F469" s="79">
        <v>5.4</v>
      </c>
      <c r="G469" s="134" t="s">
        <v>1320</v>
      </c>
    </row>
    <row r="470" spans="1:7" s="145" customFormat="1" ht="15">
      <c r="A470" s="148"/>
      <c r="B470" s="24"/>
      <c r="C470" s="139" t="s">
        <v>1313</v>
      </c>
      <c r="D470" s="79">
        <v>40.467</v>
      </c>
      <c r="E470" s="79">
        <v>40.467</v>
      </c>
      <c r="F470" s="79">
        <v>40.467</v>
      </c>
      <c r="G470" s="146" t="s">
        <v>1320</v>
      </c>
    </row>
    <row r="471" spans="1:7" s="145" customFormat="1" ht="15">
      <c r="A471" s="148" t="s">
        <v>1319</v>
      </c>
      <c r="B471" s="38" t="s">
        <v>1318</v>
      </c>
      <c r="C471" s="34" t="s">
        <v>1280</v>
      </c>
      <c r="D471" s="150">
        <v>1189.069</v>
      </c>
      <c r="E471" s="151">
        <v>1189.069</v>
      </c>
      <c r="F471" s="79">
        <f>1100.956+22.174</f>
        <v>1123.1299999999999</v>
      </c>
      <c r="G471" s="146" t="s">
        <v>1317</v>
      </c>
    </row>
    <row r="472" spans="1:7" s="145" customFormat="1" ht="15">
      <c r="A472" s="148"/>
      <c r="B472" s="38"/>
      <c r="C472" s="139" t="s">
        <v>1313</v>
      </c>
      <c r="D472" s="150"/>
      <c r="E472" s="149"/>
      <c r="F472" s="79">
        <v>65.939</v>
      </c>
      <c r="G472" s="146" t="s">
        <v>24</v>
      </c>
    </row>
    <row r="473" spans="1:7" s="145" customFormat="1" ht="15">
      <c r="A473" s="148" t="s">
        <v>1316</v>
      </c>
      <c r="B473" s="38" t="s">
        <v>1315</v>
      </c>
      <c r="C473" s="34" t="s">
        <v>1280</v>
      </c>
      <c r="D473" s="147">
        <v>1132.089</v>
      </c>
      <c r="E473" s="32">
        <v>1132.089</v>
      </c>
      <c r="F473" s="79">
        <f>1078.765+21.555</f>
        <v>1100.3200000000002</v>
      </c>
      <c r="G473" s="134" t="s">
        <v>1314</v>
      </c>
    </row>
    <row r="474" spans="1:7" s="145" customFormat="1" ht="15">
      <c r="A474" s="148"/>
      <c r="B474" s="38"/>
      <c r="C474" s="139" t="s">
        <v>1313</v>
      </c>
      <c r="D474" s="147"/>
      <c r="E474" s="32"/>
      <c r="F474" s="79">
        <v>28.394</v>
      </c>
      <c r="G474" s="134" t="s">
        <v>1286</v>
      </c>
    </row>
    <row r="475" spans="1:7" s="145" customFormat="1" ht="15">
      <c r="A475" s="148"/>
      <c r="B475" s="38"/>
      <c r="C475" s="139" t="s">
        <v>11</v>
      </c>
      <c r="D475" s="147"/>
      <c r="E475" s="32"/>
      <c r="F475" s="79">
        <v>3.375</v>
      </c>
      <c r="G475" s="134" t="s">
        <v>1286</v>
      </c>
    </row>
    <row r="476" spans="1:7" s="145" customFormat="1" ht="15">
      <c r="A476" s="42" t="s">
        <v>1312</v>
      </c>
      <c r="B476" s="34"/>
      <c r="C476" s="34"/>
      <c r="D476" s="70">
        <f>SUM(D462:D473)</f>
        <v>6483.18247</v>
      </c>
      <c r="E476" s="70">
        <f>SUM(E462:E473)</f>
        <v>6483.18247</v>
      </c>
      <c r="F476" s="70">
        <f>SUM(F462:F475)</f>
        <v>5920.5380000000005</v>
      </c>
      <c r="G476" s="134"/>
    </row>
    <row r="477" spans="1:7" s="145" customFormat="1" ht="15">
      <c r="A477" s="137">
        <v>1217310</v>
      </c>
      <c r="B477" s="137"/>
      <c r="C477" s="137"/>
      <c r="D477" s="137"/>
      <c r="E477" s="137"/>
      <c r="F477" s="137"/>
      <c r="G477" s="137"/>
    </row>
    <row r="478" spans="1:7" s="145" customFormat="1" ht="15">
      <c r="A478" s="24" t="s">
        <v>1311</v>
      </c>
      <c r="B478" s="24" t="s">
        <v>1311</v>
      </c>
      <c r="C478" s="139" t="s">
        <v>1280</v>
      </c>
      <c r="D478" s="142">
        <v>304.453</v>
      </c>
      <c r="E478" s="142">
        <v>304.453</v>
      </c>
      <c r="F478" s="113">
        <v>238.378</v>
      </c>
      <c r="G478" s="146" t="s">
        <v>1297</v>
      </c>
    </row>
    <row r="479" spans="1:7" s="145" customFormat="1" ht="15">
      <c r="A479" s="24"/>
      <c r="B479" s="24"/>
      <c r="C479" s="139" t="s">
        <v>13</v>
      </c>
      <c r="D479" s="142"/>
      <c r="E479" s="142"/>
      <c r="F479" s="113">
        <v>4.825</v>
      </c>
      <c r="G479" s="146" t="s">
        <v>13</v>
      </c>
    </row>
    <row r="480" spans="1:7" s="145" customFormat="1" ht="15">
      <c r="A480" s="24" t="s">
        <v>1310</v>
      </c>
      <c r="B480" s="24" t="s">
        <v>1310</v>
      </c>
      <c r="C480" s="139" t="s">
        <v>1280</v>
      </c>
      <c r="D480" s="142">
        <v>302.734</v>
      </c>
      <c r="E480" s="142">
        <v>302.734</v>
      </c>
      <c r="F480" s="113">
        <v>293.592</v>
      </c>
      <c r="G480" s="146" t="s">
        <v>1297</v>
      </c>
    </row>
    <row r="481" spans="1:7" s="145" customFormat="1" ht="15">
      <c r="A481" s="24"/>
      <c r="B481" s="24"/>
      <c r="C481" s="139" t="s">
        <v>13</v>
      </c>
      <c r="D481" s="142"/>
      <c r="E481" s="142"/>
      <c r="F481" s="113">
        <v>5.91</v>
      </c>
      <c r="G481" s="146" t="s">
        <v>13</v>
      </c>
    </row>
    <row r="482" spans="1:7" s="145" customFormat="1" ht="15">
      <c r="A482" s="24" t="s">
        <v>1309</v>
      </c>
      <c r="B482" s="24" t="s">
        <v>1309</v>
      </c>
      <c r="C482" s="34" t="s">
        <v>1284</v>
      </c>
      <c r="D482" s="142">
        <v>694.158</v>
      </c>
      <c r="E482" s="142">
        <v>694.158</v>
      </c>
      <c r="F482" s="113">
        <v>42.82429</v>
      </c>
      <c r="G482" s="134" t="s">
        <v>1302</v>
      </c>
    </row>
    <row r="483" spans="1:7" s="145" customFormat="1" ht="15">
      <c r="A483" s="24"/>
      <c r="B483" s="24"/>
      <c r="C483" s="139" t="s">
        <v>1280</v>
      </c>
      <c r="D483" s="142"/>
      <c r="E483" s="142"/>
      <c r="F483" s="113">
        <v>635.48</v>
      </c>
      <c r="G483" s="134" t="s">
        <v>1297</v>
      </c>
    </row>
    <row r="484" spans="1:7" s="145" customFormat="1" ht="15">
      <c r="A484" s="24"/>
      <c r="B484" s="24"/>
      <c r="C484" s="139" t="s">
        <v>13</v>
      </c>
      <c r="D484" s="142"/>
      <c r="E484" s="142"/>
      <c r="F484" s="113">
        <v>12.621</v>
      </c>
      <c r="G484" s="146" t="s">
        <v>13</v>
      </c>
    </row>
    <row r="485" spans="1:7" s="145" customFormat="1" ht="15">
      <c r="A485" s="24"/>
      <c r="B485" s="24"/>
      <c r="C485" s="34" t="s">
        <v>1299</v>
      </c>
      <c r="D485" s="142"/>
      <c r="E485" s="142"/>
      <c r="F485" s="113">
        <v>1.1808</v>
      </c>
      <c r="G485" s="134" t="s">
        <v>1301</v>
      </c>
    </row>
    <row r="486" spans="1:7" s="145" customFormat="1" ht="15">
      <c r="A486" s="24" t="s">
        <v>1308</v>
      </c>
      <c r="B486" s="24" t="s">
        <v>1308</v>
      </c>
      <c r="C486" s="34" t="s">
        <v>1284</v>
      </c>
      <c r="D486" s="142">
        <v>459.517</v>
      </c>
      <c r="E486" s="142">
        <v>459.517</v>
      </c>
      <c r="F486" s="113">
        <v>47.78666</v>
      </c>
      <c r="G486" s="134" t="s">
        <v>1307</v>
      </c>
    </row>
    <row r="487" spans="1:7" s="145" customFormat="1" ht="15">
      <c r="A487" s="24"/>
      <c r="B487" s="24"/>
      <c r="C487" s="139" t="s">
        <v>1280</v>
      </c>
      <c r="D487" s="142"/>
      <c r="E487" s="142"/>
      <c r="F487" s="113">
        <v>401.136</v>
      </c>
      <c r="G487" s="134" t="s">
        <v>1297</v>
      </c>
    </row>
    <row r="488" spans="1:7" s="145" customFormat="1" ht="15">
      <c r="A488" s="24"/>
      <c r="B488" s="24"/>
      <c r="C488" s="139" t="s">
        <v>13</v>
      </c>
      <c r="D488" s="142"/>
      <c r="E488" s="142"/>
      <c r="F488" s="113">
        <v>8.059</v>
      </c>
      <c r="G488" s="146" t="s">
        <v>13</v>
      </c>
    </row>
    <row r="489" spans="1:7" s="145" customFormat="1" ht="15">
      <c r="A489" s="24" t="s">
        <v>1306</v>
      </c>
      <c r="B489" s="24" t="s">
        <v>1306</v>
      </c>
      <c r="C489" s="139" t="s">
        <v>1280</v>
      </c>
      <c r="D489" s="142">
        <v>431.812</v>
      </c>
      <c r="E489" s="142">
        <v>431.812</v>
      </c>
      <c r="F489" s="113">
        <v>221.4538</v>
      </c>
      <c r="G489" s="134" t="s">
        <v>1297</v>
      </c>
    </row>
    <row r="490" spans="1:7" s="145" customFormat="1" ht="15">
      <c r="A490" s="24"/>
      <c r="B490" s="24"/>
      <c r="C490" s="139" t="s">
        <v>13</v>
      </c>
      <c r="D490" s="142"/>
      <c r="E490" s="142"/>
      <c r="F490" s="113">
        <v>176.148</v>
      </c>
      <c r="G490" s="146" t="s">
        <v>13</v>
      </c>
    </row>
    <row r="491" spans="1:7" s="145" customFormat="1" ht="15">
      <c r="A491" s="24"/>
      <c r="B491" s="24"/>
      <c r="C491" s="34" t="s">
        <v>1299</v>
      </c>
      <c r="D491" s="142"/>
      <c r="E491" s="142"/>
      <c r="F491" s="113">
        <v>1.1808</v>
      </c>
      <c r="G491" s="134" t="s">
        <v>1301</v>
      </c>
    </row>
    <row r="492" spans="1:7" s="145" customFormat="1" ht="15">
      <c r="A492" s="24"/>
      <c r="B492" s="24"/>
      <c r="C492" s="139" t="s">
        <v>1291</v>
      </c>
      <c r="D492" s="142"/>
      <c r="E492" s="142"/>
      <c r="F492" s="113">
        <v>2.052</v>
      </c>
      <c r="G492" s="141" t="s">
        <v>1302</v>
      </c>
    </row>
    <row r="493" spans="1:7" s="145" customFormat="1" ht="15">
      <c r="A493" s="24"/>
      <c r="B493" s="24"/>
      <c r="C493" s="34" t="s">
        <v>1284</v>
      </c>
      <c r="D493" s="142"/>
      <c r="E493" s="142"/>
      <c r="F493" s="113">
        <v>30.97758</v>
      </c>
      <c r="G493" s="141"/>
    </row>
    <row r="494" spans="1:7" s="145" customFormat="1" ht="15">
      <c r="A494" s="24" t="s">
        <v>1305</v>
      </c>
      <c r="B494" s="24" t="s">
        <v>1305</v>
      </c>
      <c r="C494" s="139" t="s">
        <v>1280</v>
      </c>
      <c r="D494" s="142">
        <v>594.201</v>
      </c>
      <c r="E494" s="142">
        <v>594.201</v>
      </c>
      <c r="F494" s="113">
        <v>533.378</v>
      </c>
      <c r="G494" s="134" t="s">
        <v>1297</v>
      </c>
    </row>
    <row r="495" spans="1:7" s="145" customFormat="1" ht="15">
      <c r="A495" s="24"/>
      <c r="B495" s="24"/>
      <c r="C495" s="139" t="s">
        <v>13</v>
      </c>
      <c r="D495" s="142"/>
      <c r="E495" s="142"/>
      <c r="F495" s="113">
        <v>10.518</v>
      </c>
      <c r="G495" s="146" t="s">
        <v>13</v>
      </c>
    </row>
    <row r="496" spans="1:7" s="145" customFormat="1" ht="15">
      <c r="A496" s="24"/>
      <c r="B496" s="24"/>
      <c r="C496" s="34" t="s">
        <v>1299</v>
      </c>
      <c r="D496" s="142"/>
      <c r="E496" s="142"/>
      <c r="F496" s="113">
        <v>1.1808</v>
      </c>
      <c r="G496" s="134" t="s">
        <v>1301</v>
      </c>
    </row>
    <row r="497" spans="1:7" s="145" customFormat="1" ht="15">
      <c r="A497" s="24"/>
      <c r="B497" s="24"/>
      <c r="C497" s="139" t="s">
        <v>1291</v>
      </c>
      <c r="D497" s="142"/>
      <c r="E497" s="142"/>
      <c r="F497" s="113">
        <v>2.052</v>
      </c>
      <c r="G497" s="141" t="s">
        <v>1302</v>
      </c>
    </row>
    <row r="498" spans="1:7" s="145" customFormat="1" ht="15">
      <c r="A498" s="24"/>
      <c r="B498" s="24"/>
      <c r="C498" s="34" t="s">
        <v>1284</v>
      </c>
      <c r="D498" s="142"/>
      <c r="E498" s="142"/>
      <c r="F498" s="113">
        <v>47.071</v>
      </c>
      <c r="G498" s="141"/>
    </row>
    <row r="499" spans="1:7" s="145" customFormat="1" ht="15">
      <c r="A499" s="38" t="s">
        <v>1304</v>
      </c>
      <c r="B499" s="38" t="s">
        <v>1304</v>
      </c>
      <c r="C499" s="34" t="s">
        <v>1299</v>
      </c>
      <c r="D499" s="142">
        <v>1052.573</v>
      </c>
      <c r="E499" s="142">
        <v>1052.573</v>
      </c>
      <c r="F499" s="113">
        <v>1.1808</v>
      </c>
      <c r="G499" s="134" t="s">
        <v>1301</v>
      </c>
    </row>
    <row r="500" spans="1:7" s="145" customFormat="1" ht="15">
      <c r="A500" s="38"/>
      <c r="B500" s="38"/>
      <c r="C500" s="34" t="s">
        <v>1284</v>
      </c>
      <c r="D500" s="142"/>
      <c r="E500" s="142"/>
      <c r="F500" s="113">
        <v>66.099</v>
      </c>
      <c r="G500" s="134" t="s">
        <v>1302</v>
      </c>
    </row>
    <row r="501" spans="1:7" s="145" customFormat="1" ht="15">
      <c r="A501" s="38"/>
      <c r="B501" s="38"/>
      <c r="C501" s="139" t="s">
        <v>1280</v>
      </c>
      <c r="D501" s="142"/>
      <c r="E501" s="142"/>
      <c r="F501" s="113">
        <v>964.235</v>
      </c>
      <c r="G501" s="134" t="s">
        <v>1297</v>
      </c>
    </row>
    <row r="502" spans="1:7" s="145" customFormat="1" ht="15">
      <c r="A502" s="38"/>
      <c r="B502" s="38"/>
      <c r="C502" s="139" t="s">
        <v>13</v>
      </c>
      <c r="D502" s="142"/>
      <c r="E502" s="142"/>
      <c r="F502" s="113">
        <v>19.013</v>
      </c>
      <c r="G502" s="146" t="s">
        <v>13</v>
      </c>
    </row>
    <row r="503" spans="1:7" s="145" customFormat="1" ht="15">
      <c r="A503" s="24" t="s">
        <v>1303</v>
      </c>
      <c r="B503" s="24" t="s">
        <v>1303</v>
      </c>
      <c r="C503" s="139" t="s">
        <v>1280</v>
      </c>
      <c r="D503" s="142">
        <v>590.356</v>
      </c>
      <c r="E503" s="142">
        <v>590.356</v>
      </c>
      <c r="F503" s="113">
        <v>524.924</v>
      </c>
      <c r="G503" s="134" t="s">
        <v>1297</v>
      </c>
    </row>
    <row r="504" spans="1:7" s="145" customFormat="1" ht="15">
      <c r="A504" s="24"/>
      <c r="B504" s="24"/>
      <c r="C504" s="139" t="s">
        <v>13</v>
      </c>
      <c r="D504" s="142"/>
      <c r="E504" s="142"/>
      <c r="F504" s="113">
        <v>10.357</v>
      </c>
      <c r="G504" s="146" t="s">
        <v>13</v>
      </c>
    </row>
    <row r="505" spans="1:7" s="145" customFormat="1" ht="15">
      <c r="A505" s="24"/>
      <c r="B505" s="24"/>
      <c r="C505" s="139" t="s">
        <v>1291</v>
      </c>
      <c r="D505" s="142"/>
      <c r="E505" s="142"/>
      <c r="F505" s="113">
        <v>2.052</v>
      </c>
      <c r="G505" s="141" t="s">
        <v>1302</v>
      </c>
    </row>
    <row r="506" spans="1:7" s="145" customFormat="1" ht="15">
      <c r="A506" s="24"/>
      <c r="B506" s="24"/>
      <c r="C506" s="34" t="s">
        <v>1284</v>
      </c>
      <c r="D506" s="142"/>
      <c r="E506" s="142"/>
      <c r="F506" s="113">
        <v>51.842</v>
      </c>
      <c r="G506" s="141"/>
    </row>
    <row r="507" spans="1:7" s="145" customFormat="1" ht="15">
      <c r="A507" s="24"/>
      <c r="B507" s="24"/>
      <c r="C507" s="34" t="s">
        <v>1299</v>
      </c>
      <c r="D507" s="142"/>
      <c r="E507" s="142"/>
      <c r="F507" s="113">
        <v>1.1808</v>
      </c>
      <c r="G507" s="134" t="s">
        <v>1301</v>
      </c>
    </row>
    <row r="508" spans="1:7" s="145" customFormat="1" ht="25.5">
      <c r="A508" s="24" t="s">
        <v>1300</v>
      </c>
      <c r="B508" s="24" t="s">
        <v>1300</v>
      </c>
      <c r="C508" s="34" t="s">
        <v>1299</v>
      </c>
      <c r="D508" s="142">
        <v>811.698</v>
      </c>
      <c r="E508" s="142">
        <v>811.698</v>
      </c>
      <c r="F508" s="119">
        <v>1.181</v>
      </c>
      <c r="G508" s="140" t="s">
        <v>1298</v>
      </c>
    </row>
    <row r="509" spans="1:7" s="145" customFormat="1" ht="15">
      <c r="A509" s="24"/>
      <c r="B509" s="24"/>
      <c r="C509" s="139" t="s">
        <v>1280</v>
      </c>
      <c r="D509" s="142"/>
      <c r="E509" s="142"/>
      <c r="F509" s="119">
        <v>746.352</v>
      </c>
      <c r="G509" s="146" t="s">
        <v>1297</v>
      </c>
    </row>
    <row r="510" spans="1:7" s="145" customFormat="1" ht="15">
      <c r="A510" s="24"/>
      <c r="B510" s="24"/>
      <c r="C510" s="139" t="s">
        <v>13</v>
      </c>
      <c r="D510" s="142"/>
      <c r="E510" s="142"/>
      <c r="F510" s="119">
        <v>14.73</v>
      </c>
      <c r="G510" s="146" t="s">
        <v>13</v>
      </c>
    </row>
    <row r="511" spans="1:7" s="145" customFormat="1" ht="15">
      <c r="A511" s="24"/>
      <c r="B511" s="24"/>
      <c r="C511" s="34" t="s">
        <v>1284</v>
      </c>
      <c r="D511" s="142"/>
      <c r="E511" s="142"/>
      <c r="F511" s="113">
        <v>46.87035</v>
      </c>
      <c r="G511" s="134" t="s">
        <v>1296</v>
      </c>
    </row>
    <row r="512" spans="1:7" s="145" customFormat="1" ht="15">
      <c r="A512" s="24" t="s">
        <v>1295</v>
      </c>
      <c r="B512" s="24" t="s">
        <v>1295</v>
      </c>
      <c r="C512" s="34" t="s">
        <v>424</v>
      </c>
      <c r="D512" s="142">
        <v>79317.184</v>
      </c>
      <c r="E512" s="142">
        <v>79317.184</v>
      </c>
      <c r="F512" s="143">
        <v>74546.528</v>
      </c>
      <c r="G512" s="134" t="s">
        <v>1294</v>
      </c>
    </row>
    <row r="513" spans="1:7" s="145" customFormat="1" ht="15">
      <c r="A513" s="24"/>
      <c r="B513" s="24"/>
      <c r="C513" s="34" t="s">
        <v>13</v>
      </c>
      <c r="D513" s="142"/>
      <c r="E513" s="142"/>
      <c r="F513" s="143">
        <v>1480.064</v>
      </c>
      <c r="G513" s="56" t="s">
        <v>13</v>
      </c>
    </row>
    <row r="514" spans="1:7" s="145" customFormat="1" ht="15">
      <c r="A514" s="24"/>
      <c r="B514" s="24"/>
      <c r="C514" s="34" t="s">
        <v>1293</v>
      </c>
      <c r="D514" s="142"/>
      <c r="E514" s="142"/>
      <c r="F514" s="113">
        <v>1490.6648</v>
      </c>
      <c r="G514" s="134" t="s">
        <v>1292</v>
      </c>
    </row>
    <row r="515" spans="1:7" ht="15">
      <c r="A515" s="24"/>
      <c r="B515" s="24"/>
      <c r="C515" s="144" t="s">
        <v>1291</v>
      </c>
      <c r="D515" s="142"/>
      <c r="E515" s="142"/>
      <c r="F515" s="143">
        <v>183.3</v>
      </c>
      <c r="G515" s="141" t="s">
        <v>1290</v>
      </c>
    </row>
    <row r="516" spans="1:7" ht="15">
      <c r="A516" s="24"/>
      <c r="B516" s="24"/>
      <c r="C516" s="34" t="s">
        <v>1284</v>
      </c>
      <c r="D516" s="142"/>
      <c r="E516" s="142"/>
      <c r="F516" s="113">
        <v>1496.931</v>
      </c>
      <c r="G516" s="141"/>
    </row>
    <row r="517" spans="1:7" ht="127.5">
      <c r="A517" s="22" t="s">
        <v>1289</v>
      </c>
      <c r="B517" s="22" t="s">
        <v>1289</v>
      </c>
      <c r="C517" s="34" t="s">
        <v>424</v>
      </c>
      <c r="D517" s="113">
        <v>650</v>
      </c>
      <c r="E517" s="113">
        <v>650</v>
      </c>
      <c r="F517" s="113">
        <f>507.31045+140</f>
        <v>647.31045</v>
      </c>
      <c r="G517" s="140" t="s">
        <v>1288</v>
      </c>
    </row>
    <row r="518" spans="1:7" ht="51">
      <c r="A518" s="22" t="s">
        <v>1287</v>
      </c>
      <c r="B518" s="22" t="s">
        <v>1287</v>
      </c>
      <c r="C518" s="34" t="s">
        <v>1284</v>
      </c>
      <c r="D518" s="113">
        <v>628.5</v>
      </c>
      <c r="E518" s="113">
        <v>628.5</v>
      </c>
      <c r="F518" s="113">
        <v>628.46927</v>
      </c>
      <c r="G518" s="134" t="s">
        <v>1286</v>
      </c>
    </row>
    <row r="519" spans="1:7" ht="89.25">
      <c r="A519" s="22" t="s">
        <v>1285</v>
      </c>
      <c r="B519" s="22" t="s">
        <v>1285</v>
      </c>
      <c r="C519" s="34" t="s">
        <v>1284</v>
      </c>
      <c r="D519" s="113">
        <v>890</v>
      </c>
      <c r="E519" s="113">
        <v>890</v>
      </c>
      <c r="F519" s="113">
        <v>889.99788</v>
      </c>
      <c r="G519" s="140" t="s">
        <v>1283</v>
      </c>
    </row>
    <row r="520" spans="1:7" ht="89.25">
      <c r="A520" s="22" t="s">
        <v>1282</v>
      </c>
      <c r="B520" s="22" t="s">
        <v>1282</v>
      </c>
      <c r="C520" s="34" t="s">
        <v>424</v>
      </c>
      <c r="D520" s="113">
        <v>912.074</v>
      </c>
      <c r="E520" s="113">
        <v>912.074</v>
      </c>
      <c r="F520" s="113">
        <v>912.07394</v>
      </c>
      <c r="G520" s="134" t="s">
        <v>1279</v>
      </c>
    </row>
    <row r="521" spans="1:7" ht="63.75">
      <c r="A521" s="22" t="s">
        <v>1281</v>
      </c>
      <c r="B521" s="22" t="s">
        <v>1281</v>
      </c>
      <c r="C521" s="139" t="s">
        <v>1280</v>
      </c>
      <c r="D521" s="113">
        <v>33703.564</v>
      </c>
      <c r="E521" s="113">
        <v>33703.564</v>
      </c>
      <c r="F521" s="113">
        <v>33493.667</v>
      </c>
      <c r="G521" s="134" t="s">
        <v>1279</v>
      </c>
    </row>
    <row r="522" spans="1:7" ht="15">
      <c r="A522" s="42" t="s">
        <v>1278</v>
      </c>
      <c r="B522" s="34"/>
      <c r="C522" s="34"/>
      <c r="D522" s="138">
        <f>SUM(D478:D521)</f>
        <v>121342.82399999998</v>
      </c>
      <c r="E522" s="138">
        <f>SUM(E478:E521)</f>
        <v>121342.82399999998</v>
      </c>
      <c r="F522" s="138">
        <f>SUM(F478:F521)</f>
        <v>120936.82802</v>
      </c>
      <c r="G522" s="134"/>
    </row>
    <row r="523" spans="1:7" ht="15">
      <c r="A523" s="137">
        <v>1217670</v>
      </c>
      <c r="B523" s="137"/>
      <c r="C523" s="137"/>
      <c r="D523" s="137"/>
      <c r="E523" s="137"/>
      <c r="F523" s="137"/>
      <c r="G523" s="137"/>
    </row>
    <row r="524" spans="1:7" ht="51">
      <c r="A524" s="136" t="s">
        <v>1277</v>
      </c>
      <c r="B524" s="136" t="s">
        <v>1273</v>
      </c>
      <c r="C524" s="136" t="s">
        <v>1273</v>
      </c>
      <c r="D524" s="135">
        <v>30993.744</v>
      </c>
      <c r="E524" s="135">
        <v>30993.744</v>
      </c>
      <c r="F524" s="135">
        <v>30993.744</v>
      </c>
      <c r="G524" s="134"/>
    </row>
    <row r="525" spans="1:7" ht="51">
      <c r="A525" s="136" t="s">
        <v>1276</v>
      </c>
      <c r="B525" s="136" t="s">
        <v>1273</v>
      </c>
      <c r="C525" s="136" t="s">
        <v>1273</v>
      </c>
      <c r="D525" s="135">
        <v>59672.698</v>
      </c>
      <c r="E525" s="135">
        <v>59672.698</v>
      </c>
      <c r="F525" s="135">
        <v>59672.698</v>
      </c>
      <c r="G525" s="134"/>
    </row>
    <row r="526" spans="1:7" ht="25.5">
      <c r="A526" s="136" t="s">
        <v>1275</v>
      </c>
      <c r="B526" s="136" t="s">
        <v>1273</v>
      </c>
      <c r="C526" s="136" t="s">
        <v>1273</v>
      </c>
      <c r="D526" s="135">
        <v>465</v>
      </c>
      <c r="E526" s="135">
        <v>465</v>
      </c>
      <c r="F526" s="135">
        <v>465</v>
      </c>
      <c r="G526" s="134"/>
    </row>
    <row r="527" spans="1:7" ht="63.75">
      <c r="A527" s="136" t="s">
        <v>1274</v>
      </c>
      <c r="B527" s="136" t="s">
        <v>1273</v>
      </c>
      <c r="C527" s="136" t="s">
        <v>1273</v>
      </c>
      <c r="D527" s="135">
        <v>1000</v>
      </c>
      <c r="E527" s="135">
        <v>1000</v>
      </c>
      <c r="F527" s="135">
        <v>1000</v>
      </c>
      <c r="G527" s="134"/>
    </row>
    <row r="528" spans="1:7" ht="15">
      <c r="A528" s="42" t="s">
        <v>1272</v>
      </c>
      <c r="B528" s="38"/>
      <c r="C528" s="38"/>
      <c r="D528" s="65">
        <f>SUM(D524:D527)</f>
        <v>92131.442</v>
      </c>
      <c r="E528" s="65">
        <f>SUM(E524:E527)</f>
        <v>92131.442</v>
      </c>
      <c r="F528" s="65">
        <f>SUM(F524:F527)</f>
        <v>92131.442</v>
      </c>
      <c r="G528" s="134"/>
    </row>
    <row r="529" spans="1:7" ht="15">
      <c r="A529" s="55"/>
      <c r="B529" s="55" t="s">
        <v>1</v>
      </c>
      <c r="C529" s="91" t="s">
        <v>0</v>
      </c>
      <c r="D529" s="133">
        <f>D398+D410+D460+D476+D522+D528</f>
        <v>295524.50983999996</v>
      </c>
      <c r="E529" s="133">
        <f>E398+E410+E460+E476+E522+E528</f>
        <v>295524.50983999996</v>
      </c>
      <c r="F529" s="133">
        <f>F398+F410+F460+F476+F522+F528</f>
        <v>289708.7830599999</v>
      </c>
      <c r="G529" s="89" t="s">
        <v>0</v>
      </c>
    </row>
    <row r="530" spans="1:7" ht="15">
      <c r="A530" s="63" t="s">
        <v>1271</v>
      </c>
      <c r="B530" s="63"/>
      <c r="C530" s="63"/>
      <c r="D530" s="63"/>
      <c r="E530" s="63"/>
      <c r="F530" s="63"/>
      <c r="G530" s="63"/>
    </row>
    <row r="531" spans="1:7" ht="15">
      <c r="A531" s="42"/>
      <c r="B531" s="42" t="s">
        <v>1244</v>
      </c>
      <c r="C531" s="42"/>
      <c r="D531" s="124">
        <f>SUM(D532:D550)</f>
        <v>47632.916</v>
      </c>
      <c r="E531" s="124">
        <f>SUM(E532:E550)</f>
        <v>47632.916</v>
      </c>
      <c r="F531" s="124">
        <f>SUM(F532:F550)</f>
        <v>45583.9796</v>
      </c>
      <c r="G531" s="126"/>
    </row>
    <row r="532" spans="1:7" ht="51">
      <c r="A532" s="34" t="s">
        <v>1270</v>
      </c>
      <c r="B532" s="34" t="s">
        <v>1269</v>
      </c>
      <c r="C532" s="34" t="s">
        <v>1244</v>
      </c>
      <c r="D532" s="125">
        <v>3975.4</v>
      </c>
      <c r="E532" s="125">
        <v>3975.4</v>
      </c>
      <c r="F532" s="125">
        <v>3800.0883400000002</v>
      </c>
      <c r="G532" s="56" t="s">
        <v>1268</v>
      </c>
    </row>
    <row r="533" spans="1:7" ht="38.25">
      <c r="A533" s="34" t="s">
        <v>1267</v>
      </c>
      <c r="B533" s="34" t="s">
        <v>1266</v>
      </c>
      <c r="C533" s="34" t="s">
        <v>1244</v>
      </c>
      <c r="D533" s="125">
        <v>1848</v>
      </c>
      <c r="E533" s="125">
        <v>1848</v>
      </c>
      <c r="F533" s="125">
        <v>1847.9999999999998</v>
      </c>
      <c r="G533" s="56" t="s">
        <v>1265</v>
      </c>
    </row>
    <row r="534" spans="1:7" ht="51">
      <c r="A534" s="34" t="s">
        <v>1264</v>
      </c>
      <c r="B534" s="34" t="s">
        <v>1263</v>
      </c>
      <c r="C534" s="34" t="s">
        <v>1244</v>
      </c>
      <c r="D534" s="125">
        <v>4227.2</v>
      </c>
      <c r="E534" s="125">
        <v>4227.2</v>
      </c>
      <c r="F534" s="125">
        <v>4195.78229</v>
      </c>
      <c r="G534" s="56" t="s">
        <v>1262</v>
      </c>
    </row>
    <row r="535" spans="1:7" ht="38.25">
      <c r="A535" s="34" t="s">
        <v>1261</v>
      </c>
      <c r="B535" s="34" t="s">
        <v>1260</v>
      </c>
      <c r="C535" s="34" t="s">
        <v>1244</v>
      </c>
      <c r="D535" s="125">
        <v>2968.4</v>
      </c>
      <c r="E535" s="125">
        <v>2968.4</v>
      </c>
      <c r="F535" s="125">
        <v>2968.3077499999995</v>
      </c>
      <c r="G535" s="56" t="s">
        <v>1259</v>
      </c>
    </row>
    <row r="536" spans="1:7" ht="38.25">
      <c r="A536" s="34" t="s">
        <v>1258</v>
      </c>
      <c r="B536" s="34" t="s">
        <v>1257</v>
      </c>
      <c r="C536" s="34" t="s">
        <v>1244</v>
      </c>
      <c r="D536" s="125">
        <v>8390</v>
      </c>
      <c r="E536" s="125">
        <v>8390</v>
      </c>
      <c r="F536" s="125">
        <v>7459.01066</v>
      </c>
      <c r="G536" s="56" t="s">
        <v>1256</v>
      </c>
    </row>
    <row r="537" spans="1:7" ht="38.25">
      <c r="A537" s="34" t="s">
        <v>1255</v>
      </c>
      <c r="B537" s="34" t="s">
        <v>1254</v>
      </c>
      <c r="C537" s="34" t="s">
        <v>1244</v>
      </c>
      <c r="D537" s="125">
        <v>4476.4</v>
      </c>
      <c r="E537" s="125">
        <v>4476.4</v>
      </c>
      <c r="F537" s="125">
        <v>4343.41275</v>
      </c>
      <c r="G537" s="56" t="s">
        <v>1253</v>
      </c>
    </row>
    <row r="538" spans="1:7" ht="25.5">
      <c r="A538" s="34" t="s">
        <v>1252</v>
      </c>
      <c r="B538" s="34" t="s">
        <v>1251</v>
      </c>
      <c r="C538" s="34" t="s">
        <v>1244</v>
      </c>
      <c r="D538" s="125">
        <v>3.794</v>
      </c>
      <c r="E538" s="125">
        <v>3.794</v>
      </c>
      <c r="F538" s="125"/>
      <c r="G538" s="56" t="s">
        <v>1250</v>
      </c>
    </row>
    <row r="539" spans="1:7" ht="38.25">
      <c r="A539" s="34" t="s">
        <v>1249</v>
      </c>
      <c r="B539" s="34" t="s">
        <v>1248</v>
      </c>
      <c r="C539" s="34" t="s">
        <v>1244</v>
      </c>
      <c r="D539" s="125">
        <v>6463.7</v>
      </c>
      <c r="E539" s="125">
        <v>6463.7</v>
      </c>
      <c r="F539" s="125">
        <v>6241.14145</v>
      </c>
      <c r="G539" s="56" t="s">
        <v>1247</v>
      </c>
    </row>
    <row r="540" spans="1:7" ht="25.5">
      <c r="A540" s="34" t="s">
        <v>1246</v>
      </c>
      <c r="B540" s="34" t="s">
        <v>1245</v>
      </c>
      <c r="C540" s="34" t="s">
        <v>1244</v>
      </c>
      <c r="D540" s="125">
        <v>3010</v>
      </c>
      <c r="E540" s="125">
        <v>3010</v>
      </c>
      <c r="F540" s="125">
        <v>2993.33194</v>
      </c>
      <c r="G540" s="56" t="s">
        <v>1243</v>
      </c>
    </row>
    <row r="541" spans="1:7" ht="25.5">
      <c r="A541" s="34" t="s">
        <v>1242</v>
      </c>
      <c r="B541" s="34" t="s">
        <v>1241</v>
      </c>
      <c r="C541" s="34" t="s">
        <v>1240</v>
      </c>
      <c r="D541" s="125">
        <v>310</v>
      </c>
      <c r="E541" s="125">
        <v>310</v>
      </c>
      <c r="F541" s="125">
        <v>310</v>
      </c>
      <c r="G541" s="132" t="s">
        <v>1239</v>
      </c>
    </row>
    <row r="542" spans="1:7" ht="25.5">
      <c r="A542" s="34" t="s">
        <v>1238</v>
      </c>
      <c r="B542" s="34" t="s">
        <v>1237</v>
      </c>
      <c r="C542" s="34" t="s">
        <v>1219</v>
      </c>
      <c r="D542" s="125">
        <v>1379.475</v>
      </c>
      <c r="E542" s="125">
        <v>1379.475</v>
      </c>
      <c r="F542" s="125">
        <v>1379.47478</v>
      </c>
      <c r="G542" s="131" t="s">
        <v>719</v>
      </c>
    </row>
    <row r="543" spans="1:7" ht="25.5">
      <c r="A543" s="34" t="s">
        <v>1236</v>
      </c>
      <c r="B543" s="34" t="s">
        <v>1235</v>
      </c>
      <c r="C543" s="34" t="s">
        <v>1219</v>
      </c>
      <c r="D543" s="125">
        <v>1116.234</v>
      </c>
      <c r="E543" s="125">
        <v>1116.234</v>
      </c>
      <c r="F543" s="125">
        <v>1116.23304</v>
      </c>
      <c r="G543" s="131" t="s">
        <v>842</v>
      </c>
    </row>
    <row r="544" spans="1:7" ht="25.5">
      <c r="A544" s="34" t="s">
        <v>1234</v>
      </c>
      <c r="B544" s="34" t="s">
        <v>1233</v>
      </c>
      <c r="C544" s="34" t="s">
        <v>1219</v>
      </c>
      <c r="D544" s="125">
        <v>1116.234</v>
      </c>
      <c r="E544" s="125">
        <v>1116.234</v>
      </c>
      <c r="F544" s="125">
        <v>1116.23304</v>
      </c>
      <c r="G544" s="131" t="s">
        <v>842</v>
      </c>
    </row>
    <row r="545" spans="1:7" ht="25.5">
      <c r="A545" s="34" t="s">
        <v>1232</v>
      </c>
      <c r="B545" s="34" t="s">
        <v>1231</v>
      </c>
      <c r="C545" s="34" t="s">
        <v>1219</v>
      </c>
      <c r="D545" s="125">
        <v>1118.216</v>
      </c>
      <c r="E545" s="125">
        <v>1118.216</v>
      </c>
      <c r="F545" s="125">
        <v>1118.216</v>
      </c>
      <c r="G545" s="131" t="s">
        <v>842</v>
      </c>
    </row>
    <row r="546" spans="1:7" ht="38.25">
      <c r="A546" s="34" t="s">
        <v>1230</v>
      </c>
      <c r="B546" s="34" t="s">
        <v>1229</v>
      </c>
      <c r="C546" s="34" t="s">
        <v>1219</v>
      </c>
      <c r="D546" s="125">
        <v>1450</v>
      </c>
      <c r="E546" s="125">
        <v>1450</v>
      </c>
      <c r="F546" s="125">
        <v>1450</v>
      </c>
      <c r="G546" s="131" t="s">
        <v>719</v>
      </c>
    </row>
    <row r="547" spans="1:7" ht="38.25">
      <c r="A547" s="34" t="s">
        <v>1228</v>
      </c>
      <c r="B547" s="34" t="s">
        <v>1227</v>
      </c>
      <c r="C547" s="34" t="s">
        <v>1219</v>
      </c>
      <c r="D547" s="125">
        <v>1447.458</v>
      </c>
      <c r="E547" s="125">
        <v>1447.458</v>
      </c>
      <c r="F547" s="125">
        <v>1447.458</v>
      </c>
      <c r="G547" s="131" t="s">
        <v>1226</v>
      </c>
    </row>
    <row r="548" spans="1:7" ht="25.5">
      <c r="A548" s="34" t="s">
        <v>1225</v>
      </c>
      <c r="B548" s="34" t="s">
        <v>1224</v>
      </c>
      <c r="C548" s="34" t="s">
        <v>1219</v>
      </c>
      <c r="D548" s="125">
        <v>1444.135</v>
      </c>
      <c r="E548" s="125">
        <v>1444.135</v>
      </c>
      <c r="F548" s="125">
        <v>1444.135</v>
      </c>
      <c r="G548" s="131" t="s">
        <v>842</v>
      </c>
    </row>
    <row r="549" spans="1:7" ht="38.25">
      <c r="A549" s="34" t="s">
        <v>1223</v>
      </c>
      <c r="B549" s="34" t="s">
        <v>1222</v>
      </c>
      <c r="C549" s="34" t="s">
        <v>1219</v>
      </c>
      <c r="D549" s="125">
        <v>1444.135</v>
      </c>
      <c r="E549" s="125">
        <v>1444.135</v>
      </c>
      <c r="F549" s="125">
        <v>909.02001</v>
      </c>
      <c r="G549" s="131" t="s">
        <v>842</v>
      </c>
    </row>
    <row r="550" spans="1:7" ht="38.25">
      <c r="A550" s="34" t="s">
        <v>1221</v>
      </c>
      <c r="B550" s="34" t="s">
        <v>1220</v>
      </c>
      <c r="C550" s="34" t="s">
        <v>1219</v>
      </c>
      <c r="D550" s="125">
        <v>1444.135</v>
      </c>
      <c r="E550" s="125">
        <v>1444.135</v>
      </c>
      <c r="F550" s="125">
        <v>1444.13455</v>
      </c>
      <c r="G550" s="131" t="s">
        <v>842</v>
      </c>
    </row>
    <row r="551" spans="1:7" ht="15">
      <c r="A551" s="42">
        <v>1317640</v>
      </c>
      <c r="B551" s="130" t="s">
        <v>1218</v>
      </c>
      <c r="C551" s="129"/>
      <c r="D551" s="124">
        <f>D552+D819+D821+D823+D826+D830</f>
        <v>49504.7941299999</v>
      </c>
      <c r="E551" s="124">
        <f>E552+E819+E821+E823+E826+E830</f>
        <v>49504.7941299999</v>
      </c>
      <c r="F551" s="124">
        <f>F552+F819+F821+F823+F826+F830</f>
        <v>43755.50423999999</v>
      </c>
      <c r="G551" s="56"/>
    </row>
    <row r="552" spans="1:7" ht="25.5">
      <c r="A552" s="42"/>
      <c r="B552" s="42" t="s">
        <v>641</v>
      </c>
      <c r="C552" s="42"/>
      <c r="D552" s="124">
        <f>SUM(D553:D818)</f>
        <v>42671.228099999906</v>
      </c>
      <c r="E552" s="124">
        <f>SUM(E553:E818)</f>
        <v>42671.228099999906</v>
      </c>
      <c r="F552" s="124">
        <f>SUM(F553:F818)</f>
        <v>38453.00484999999</v>
      </c>
      <c r="G552" s="126"/>
    </row>
    <row r="553" spans="1:7" ht="51">
      <c r="A553" s="34" t="s">
        <v>1217</v>
      </c>
      <c r="B553" s="34" t="s">
        <v>1216</v>
      </c>
      <c r="C553" s="34" t="s">
        <v>641</v>
      </c>
      <c r="D553" s="125">
        <v>123.94015</v>
      </c>
      <c r="E553" s="125">
        <v>123.94015</v>
      </c>
      <c r="F553" s="125">
        <v>123.94015</v>
      </c>
      <c r="G553" s="56" t="s">
        <v>1215</v>
      </c>
    </row>
    <row r="554" spans="1:7" ht="38.25">
      <c r="A554" s="34" t="s">
        <v>1214</v>
      </c>
      <c r="B554" s="34" t="s">
        <v>1213</v>
      </c>
      <c r="C554" s="34" t="s">
        <v>641</v>
      </c>
      <c r="D554" s="125">
        <v>126.4651</v>
      </c>
      <c r="E554" s="125">
        <v>126.4651</v>
      </c>
      <c r="F554" s="125">
        <v>126.4651</v>
      </c>
      <c r="G554" s="56" t="s">
        <v>1212</v>
      </c>
    </row>
    <row r="555" spans="1:7" ht="38.25">
      <c r="A555" s="34" t="s">
        <v>1211</v>
      </c>
      <c r="B555" s="34" t="s">
        <v>1210</v>
      </c>
      <c r="C555" s="34" t="s">
        <v>641</v>
      </c>
      <c r="D555" s="125">
        <v>127.54204</v>
      </c>
      <c r="E555" s="125">
        <v>127.54204</v>
      </c>
      <c r="F555" s="125">
        <v>127.54204</v>
      </c>
      <c r="G555" s="56" t="s">
        <v>1209</v>
      </c>
    </row>
    <row r="556" spans="1:7" ht="38.25">
      <c r="A556" s="34" t="s">
        <v>1208</v>
      </c>
      <c r="B556" s="34" t="s">
        <v>1207</v>
      </c>
      <c r="C556" s="34" t="s">
        <v>641</v>
      </c>
      <c r="D556" s="125">
        <v>188.80886</v>
      </c>
      <c r="E556" s="125">
        <v>188.80886</v>
      </c>
      <c r="F556" s="125">
        <v>188.80886</v>
      </c>
      <c r="G556" s="56" t="s">
        <v>1206</v>
      </c>
    </row>
    <row r="557" spans="1:7" ht="38.25">
      <c r="A557" s="34" t="s">
        <v>1205</v>
      </c>
      <c r="B557" s="34" t="s">
        <v>1204</v>
      </c>
      <c r="C557" s="34" t="s">
        <v>641</v>
      </c>
      <c r="D557" s="125">
        <v>125.27743000000001</v>
      </c>
      <c r="E557" s="125">
        <v>125.27743000000001</v>
      </c>
      <c r="F557" s="125">
        <v>125.27743000000001</v>
      </c>
      <c r="G557" s="56" t="s">
        <v>1203</v>
      </c>
    </row>
    <row r="558" spans="1:7" ht="25.5">
      <c r="A558" s="34" t="s">
        <v>1202</v>
      </c>
      <c r="B558" s="34" t="s">
        <v>1201</v>
      </c>
      <c r="C558" s="34" t="s">
        <v>641</v>
      </c>
      <c r="D558" s="125">
        <v>172.90238</v>
      </c>
      <c r="E558" s="125">
        <v>172.90238</v>
      </c>
      <c r="F558" s="125">
        <v>172.90238</v>
      </c>
      <c r="G558" s="56" t="s">
        <v>1200</v>
      </c>
    </row>
    <row r="559" spans="1:7" ht="38.25">
      <c r="A559" s="34" t="s">
        <v>1199</v>
      </c>
      <c r="B559" s="34" t="s">
        <v>1198</v>
      </c>
      <c r="C559" s="34" t="s">
        <v>641</v>
      </c>
      <c r="D559" s="125">
        <v>117.51549000000001</v>
      </c>
      <c r="E559" s="125">
        <v>117.51549000000001</v>
      </c>
      <c r="F559" s="125">
        <v>117.51549000000001</v>
      </c>
      <c r="G559" s="56" t="s">
        <v>1197</v>
      </c>
    </row>
    <row r="560" spans="1:7" ht="38.25">
      <c r="A560" s="34" t="s">
        <v>1196</v>
      </c>
      <c r="B560" s="34" t="s">
        <v>1195</v>
      </c>
      <c r="C560" s="34" t="s">
        <v>641</v>
      </c>
      <c r="D560" s="125">
        <v>125.37296000000002</v>
      </c>
      <c r="E560" s="125">
        <v>125.37296000000002</v>
      </c>
      <c r="F560" s="125">
        <v>125.37296000000002</v>
      </c>
      <c r="G560" s="56" t="s">
        <v>1194</v>
      </c>
    </row>
    <row r="561" spans="1:7" ht="38.25">
      <c r="A561" s="34" t="s">
        <v>1193</v>
      </c>
      <c r="B561" s="34" t="s">
        <v>1192</v>
      </c>
      <c r="C561" s="34" t="s">
        <v>641</v>
      </c>
      <c r="D561" s="125">
        <v>74.69916</v>
      </c>
      <c r="E561" s="125">
        <v>74.69916</v>
      </c>
      <c r="F561" s="125">
        <v>74.69916</v>
      </c>
      <c r="G561" s="56" t="s">
        <v>1191</v>
      </c>
    </row>
    <row r="562" spans="1:7" ht="25.5">
      <c r="A562" s="34" t="s">
        <v>1190</v>
      </c>
      <c r="B562" s="34" t="s">
        <v>1189</v>
      </c>
      <c r="C562" s="34" t="s">
        <v>641</v>
      </c>
      <c r="D562" s="125">
        <v>194.48808</v>
      </c>
      <c r="E562" s="125">
        <v>194.48808</v>
      </c>
      <c r="F562" s="125">
        <v>194.48808</v>
      </c>
      <c r="G562" s="56" t="s">
        <v>1188</v>
      </c>
    </row>
    <row r="563" spans="1:7" ht="38.25">
      <c r="A563" s="34" t="s">
        <v>1187</v>
      </c>
      <c r="B563" s="34" t="s">
        <v>1186</v>
      </c>
      <c r="C563" s="34" t="s">
        <v>641</v>
      </c>
      <c r="D563" s="125">
        <v>192.77457</v>
      </c>
      <c r="E563" s="125">
        <v>192.77457</v>
      </c>
      <c r="F563" s="125">
        <v>192.77457</v>
      </c>
      <c r="G563" s="56" t="s">
        <v>1185</v>
      </c>
    </row>
    <row r="564" spans="1:7" ht="38.25">
      <c r="A564" s="34" t="s">
        <v>1184</v>
      </c>
      <c r="B564" s="34" t="s">
        <v>1183</v>
      </c>
      <c r="C564" s="34" t="s">
        <v>641</v>
      </c>
      <c r="D564" s="125">
        <v>117.26642</v>
      </c>
      <c r="E564" s="125">
        <v>117.26642</v>
      </c>
      <c r="F564" s="125">
        <v>117.26642</v>
      </c>
      <c r="G564" s="56" t="s">
        <v>1182</v>
      </c>
    </row>
    <row r="565" spans="1:7" ht="38.25">
      <c r="A565" s="34" t="s">
        <v>1181</v>
      </c>
      <c r="B565" s="34" t="s">
        <v>1180</v>
      </c>
      <c r="C565" s="34" t="s">
        <v>641</v>
      </c>
      <c r="D565" s="125">
        <v>124.02386</v>
      </c>
      <c r="E565" s="125">
        <v>124.02386</v>
      </c>
      <c r="F565" s="125">
        <v>124.02386</v>
      </c>
      <c r="G565" s="56" t="s">
        <v>1179</v>
      </c>
    </row>
    <row r="566" spans="1:7" ht="38.25">
      <c r="A566" s="34" t="s">
        <v>1178</v>
      </c>
      <c r="B566" s="34" t="s">
        <v>1177</v>
      </c>
      <c r="C566" s="34" t="s">
        <v>641</v>
      </c>
      <c r="D566" s="125">
        <v>83.63005000000001</v>
      </c>
      <c r="E566" s="125">
        <v>83.63005000000001</v>
      </c>
      <c r="F566" s="125">
        <v>83.63005000000001</v>
      </c>
      <c r="G566" s="56" t="s">
        <v>1176</v>
      </c>
    </row>
    <row r="567" spans="1:7" ht="38.25">
      <c r="A567" s="34" t="s">
        <v>1173</v>
      </c>
      <c r="B567" s="34" t="s">
        <v>1175</v>
      </c>
      <c r="C567" s="34" t="s">
        <v>641</v>
      </c>
      <c r="D567" s="125">
        <v>115.96694</v>
      </c>
      <c r="E567" s="125">
        <v>115.96694</v>
      </c>
      <c r="F567" s="125">
        <v>115.96694</v>
      </c>
      <c r="G567" s="56" t="s">
        <v>1174</v>
      </c>
    </row>
    <row r="568" spans="1:7" ht="38.25">
      <c r="A568" s="34" t="s">
        <v>1173</v>
      </c>
      <c r="B568" s="34" t="s">
        <v>1172</v>
      </c>
      <c r="C568" s="34" t="s">
        <v>641</v>
      </c>
      <c r="D568" s="125">
        <v>141.65338</v>
      </c>
      <c r="E568" s="125">
        <v>141.65337999999997</v>
      </c>
      <c r="F568" s="125">
        <v>141.65337999999997</v>
      </c>
      <c r="G568" s="56" t="s">
        <v>1171</v>
      </c>
    </row>
    <row r="569" spans="1:7" ht="25.5">
      <c r="A569" s="34" t="s">
        <v>1170</v>
      </c>
      <c r="B569" s="34" t="s">
        <v>1169</v>
      </c>
      <c r="C569" s="34" t="s">
        <v>641</v>
      </c>
      <c r="D569" s="125">
        <v>64.82132</v>
      </c>
      <c r="E569" s="125">
        <v>64.82132</v>
      </c>
      <c r="F569" s="125">
        <v>64.82132</v>
      </c>
      <c r="G569" s="56" t="s">
        <v>1168</v>
      </c>
    </row>
    <row r="570" spans="1:7" ht="38.25">
      <c r="A570" s="34" t="s">
        <v>1167</v>
      </c>
      <c r="B570" s="34" t="s">
        <v>1166</v>
      </c>
      <c r="C570" s="34" t="s">
        <v>641</v>
      </c>
      <c r="D570" s="125">
        <v>455.24406000000005</v>
      </c>
      <c r="E570" s="125">
        <v>455.24406000000005</v>
      </c>
      <c r="F570" s="125">
        <v>455.24406000000005</v>
      </c>
      <c r="G570" s="56" t="s">
        <v>1165</v>
      </c>
    </row>
    <row r="571" spans="1:7" ht="38.25">
      <c r="A571" s="34" t="s">
        <v>1164</v>
      </c>
      <c r="B571" s="34" t="s">
        <v>1163</v>
      </c>
      <c r="C571" s="34" t="s">
        <v>641</v>
      </c>
      <c r="D571" s="125">
        <v>123.99727999999999</v>
      </c>
      <c r="E571" s="125">
        <v>123.99727999999999</v>
      </c>
      <c r="F571" s="125">
        <v>123.99727999999999</v>
      </c>
      <c r="G571" s="56" t="s">
        <v>1162</v>
      </c>
    </row>
    <row r="572" spans="1:7" ht="38.25">
      <c r="A572" s="34" t="s">
        <v>1161</v>
      </c>
      <c r="B572" s="34" t="s">
        <v>1160</v>
      </c>
      <c r="C572" s="34" t="s">
        <v>641</v>
      </c>
      <c r="D572" s="125">
        <v>129.74257</v>
      </c>
      <c r="E572" s="125">
        <v>129.74257</v>
      </c>
      <c r="F572" s="125">
        <v>129.74257</v>
      </c>
      <c r="G572" s="56" t="s">
        <v>1159</v>
      </c>
    </row>
    <row r="573" spans="1:7" ht="25.5">
      <c r="A573" s="34" t="s">
        <v>1158</v>
      </c>
      <c r="B573" s="34" t="s">
        <v>1157</v>
      </c>
      <c r="C573" s="34" t="s">
        <v>641</v>
      </c>
      <c r="D573" s="125">
        <v>61.30683</v>
      </c>
      <c r="E573" s="125">
        <v>61.30683</v>
      </c>
      <c r="F573" s="125">
        <v>61.30683</v>
      </c>
      <c r="G573" s="56" t="s">
        <v>1144</v>
      </c>
    </row>
    <row r="574" spans="1:7" ht="25.5">
      <c r="A574" s="34" t="s">
        <v>1156</v>
      </c>
      <c r="B574" s="34" t="s">
        <v>1155</v>
      </c>
      <c r="C574" s="34" t="s">
        <v>641</v>
      </c>
      <c r="D574" s="125">
        <v>61.02908</v>
      </c>
      <c r="E574" s="125">
        <v>61.02908</v>
      </c>
      <c r="F574" s="125">
        <v>61.02908</v>
      </c>
      <c r="G574" s="56" t="s">
        <v>1144</v>
      </c>
    </row>
    <row r="575" spans="1:7" ht="25.5">
      <c r="A575" s="34" t="s">
        <v>1154</v>
      </c>
      <c r="B575" s="34" t="s">
        <v>1153</v>
      </c>
      <c r="C575" s="34" t="s">
        <v>641</v>
      </c>
      <c r="D575" s="125">
        <v>61.317009999999996</v>
      </c>
      <c r="E575" s="125">
        <v>61.317009999999996</v>
      </c>
      <c r="F575" s="125">
        <v>61.317009999999996</v>
      </c>
      <c r="G575" s="56" t="s">
        <v>1144</v>
      </c>
    </row>
    <row r="576" spans="1:7" ht="25.5">
      <c r="A576" s="34" t="s">
        <v>1152</v>
      </c>
      <c r="B576" s="34" t="s">
        <v>1151</v>
      </c>
      <c r="C576" s="34" t="s">
        <v>641</v>
      </c>
      <c r="D576" s="125">
        <v>60.06873000000001</v>
      </c>
      <c r="E576" s="125">
        <v>60.06873000000001</v>
      </c>
      <c r="F576" s="125">
        <v>60.06873000000001</v>
      </c>
      <c r="G576" s="56" t="s">
        <v>1150</v>
      </c>
    </row>
    <row r="577" spans="1:7" ht="38.25">
      <c r="A577" s="34" t="s">
        <v>1149</v>
      </c>
      <c r="B577" s="34" t="s">
        <v>1148</v>
      </c>
      <c r="C577" s="34" t="s">
        <v>641</v>
      </c>
      <c r="D577" s="125">
        <v>158.24113</v>
      </c>
      <c r="E577" s="125">
        <v>158.24113</v>
      </c>
      <c r="F577" s="125">
        <v>158.24113</v>
      </c>
      <c r="G577" s="56" t="s">
        <v>1147</v>
      </c>
    </row>
    <row r="578" spans="1:7" ht="25.5">
      <c r="A578" s="34" t="s">
        <v>1146</v>
      </c>
      <c r="B578" s="34" t="s">
        <v>1145</v>
      </c>
      <c r="C578" s="34" t="s">
        <v>641</v>
      </c>
      <c r="D578" s="125">
        <v>75.75532</v>
      </c>
      <c r="E578" s="125">
        <v>75.75532</v>
      </c>
      <c r="F578" s="125">
        <v>75.75532</v>
      </c>
      <c r="G578" s="56" t="s">
        <v>1144</v>
      </c>
    </row>
    <row r="579" spans="1:7" ht="38.25">
      <c r="A579" s="34" t="s">
        <v>1143</v>
      </c>
      <c r="B579" s="34" t="s">
        <v>1142</v>
      </c>
      <c r="C579" s="34" t="s">
        <v>641</v>
      </c>
      <c r="D579" s="57">
        <v>221.90380999999996</v>
      </c>
      <c r="E579" s="57">
        <v>221.90380999999996</v>
      </c>
      <c r="F579" s="57">
        <v>221.90380999999996</v>
      </c>
      <c r="G579" s="56" t="s">
        <v>1141</v>
      </c>
    </row>
    <row r="580" spans="1:7" ht="51">
      <c r="A580" s="34" t="s">
        <v>1140</v>
      </c>
      <c r="B580" s="34" t="s">
        <v>1139</v>
      </c>
      <c r="C580" s="34" t="s">
        <v>641</v>
      </c>
      <c r="D580" s="57">
        <v>507.39037</v>
      </c>
      <c r="E580" s="57">
        <v>507.39037</v>
      </c>
      <c r="F580" s="57">
        <v>507.39037</v>
      </c>
      <c r="G580" s="56" t="s">
        <v>1138</v>
      </c>
    </row>
    <row r="581" spans="1:7" ht="38.25">
      <c r="A581" s="34" t="s">
        <v>1137</v>
      </c>
      <c r="B581" s="34" t="s">
        <v>1136</v>
      </c>
      <c r="C581" s="34" t="s">
        <v>641</v>
      </c>
      <c r="D581" s="57">
        <v>250.16668</v>
      </c>
      <c r="E581" s="57">
        <v>250.16668</v>
      </c>
      <c r="F581" s="57">
        <v>250.16668</v>
      </c>
      <c r="G581" s="56" t="s">
        <v>1016</v>
      </c>
    </row>
    <row r="582" spans="1:7" ht="38.25">
      <c r="A582" s="34" t="s">
        <v>1135</v>
      </c>
      <c r="B582" s="34" t="s">
        <v>1134</v>
      </c>
      <c r="C582" s="34" t="s">
        <v>641</v>
      </c>
      <c r="D582" s="57">
        <v>224.38245</v>
      </c>
      <c r="E582" s="57">
        <v>224.38245</v>
      </c>
      <c r="F582" s="57">
        <v>224.38245</v>
      </c>
      <c r="G582" s="56" t="s">
        <v>1004</v>
      </c>
    </row>
    <row r="583" spans="1:7" ht="51">
      <c r="A583" s="34" t="s">
        <v>1133</v>
      </c>
      <c r="B583" s="34" t="s">
        <v>1132</v>
      </c>
      <c r="C583" s="34" t="s">
        <v>641</v>
      </c>
      <c r="D583" s="57">
        <v>195.77299</v>
      </c>
      <c r="E583" s="57">
        <v>195.77299</v>
      </c>
      <c r="F583" s="57">
        <v>195.77299</v>
      </c>
      <c r="G583" s="56" t="s">
        <v>1103</v>
      </c>
    </row>
    <row r="584" spans="1:7" ht="63.75">
      <c r="A584" s="34" t="s">
        <v>1131</v>
      </c>
      <c r="B584" s="34" t="s">
        <v>1130</v>
      </c>
      <c r="C584" s="34" t="s">
        <v>641</v>
      </c>
      <c r="D584" s="57">
        <v>1261.53982</v>
      </c>
      <c r="E584" s="57">
        <v>1261.53982</v>
      </c>
      <c r="F584" s="57">
        <v>1261.53982</v>
      </c>
      <c r="G584" s="56" t="s">
        <v>1129</v>
      </c>
    </row>
    <row r="585" spans="1:7" ht="63.75">
      <c r="A585" s="34" t="s">
        <v>1128</v>
      </c>
      <c r="B585" s="34" t="s">
        <v>1127</v>
      </c>
      <c r="C585" s="34" t="s">
        <v>641</v>
      </c>
      <c r="D585" s="57">
        <v>354.76651999999996</v>
      </c>
      <c r="E585" s="57">
        <v>354.76651999999996</v>
      </c>
      <c r="F585" s="57">
        <v>354.76651999999996</v>
      </c>
      <c r="G585" s="56" t="s">
        <v>1126</v>
      </c>
    </row>
    <row r="586" spans="1:7" ht="38.25">
      <c r="A586" s="34" t="s">
        <v>1125</v>
      </c>
      <c r="B586" s="34" t="s">
        <v>1124</v>
      </c>
      <c r="C586" s="34" t="s">
        <v>641</v>
      </c>
      <c r="D586" s="57">
        <v>254.48752</v>
      </c>
      <c r="E586" s="57">
        <v>254.48752</v>
      </c>
      <c r="F586" s="57">
        <v>254.48752</v>
      </c>
      <c r="G586" s="56" t="s">
        <v>1043</v>
      </c>
    </row>
    <row r="587" spans="1:7" ht="51">
      <c r="A587" s="34" t="s">
        <v>1123</v>
      </c>
      <c r="B587" s="34" t="s">
        <v>1122</v>
      </c>
      <c r="C587" s="34" t="s">
        <v>641</v>
      </c>
      <c r="D587" s="57">
        <v>129.20342</v>
      </c>
      <c r="E587" s="57">
        <v>129.20342</v>
      </c>
      <c r="F587" s="57">
        <v>129.20342</v>
      </c>
      <c r="G587" s="56" t="s">
        <v>1040</v>
      </c>
    </row>
    <row r="588" spans="1:7" ht="63.75">
      <c r="A588" s="34" t="s">
        <v>1121</v>
      </c>
      <c r="B588" s="34" t="s">
        <v>1120</v>
      </c>
      <c r="C588" s="34" t="s">
        <v>641</v>
      </c>
      <c r="D588" s="57">
        <v>426.93746999999996</v>
      </c>
      <c r="E588" s="57">
        <v>426.93746999999996</v>
      </c>
      <c r="F588" s="57">
        <v>426.93746999999996</v>
      </c>
      <c r="G588" s="56" t="s">
        <v>1119</v>
      </c>
    </row>
    <row r="589" spans="1:7" ht="51">
      <c r="A589" s="34" t="s">
        <v>1118</v>
      </c>
      <c r="B589" s="34" t="s">
        <v>1117</v>
      </c>
      <c r="C589" s="34" t="s">
        <v>641</v>
      </c>
      <c r="D589" s="57">
        <v>121.38816999999999</v>
      </c>
      <c r="E589" s="57">
        <v>121.38816999999999</v>
      </c>
      <c r="F589" s="57">
        <v>121.38816999999999</v>
      </c>
      <c r="G589" s="56" t="s">
        <v>1040</v>
      </c>
    </row>
    <row r="590" spans="1:7" ht="63.75">
      <c r="A590" s="34" t="s">
        <v>1116</v>
      </c>
      <c r="B590" s="34" t="s">
        <v>1115</v>
      </c>
      <c r="C590" s="34" t="s">
        <v>641</v>
      </c>
      <c r="D590" s="57">
        <v>319.04049000000003</v>
      </c>
      <c r="E590" s="57">
        <v>319.04049000000003</v>
      </c>
      <c r="F590" s="57">
        <v>319.04049000000003</v>
      </c>
      <c r="G590" s="56" t="s">
        <v>1114</v>
      </c>
    </row>
    <row r="591" spans="1:7" ht="63.75">
      <c r="A591" s="34" t="s">
        <v>1113</v>
      </c>
      <c r="B591" s="34" t="s">
        <v>1112</v>
      </c>
      <c r="C591" s="34" t="s">
        <v>641</v>
      </c>
      <c r="D591" s="57">
        <v>330.14750000000004</v>
      </c>
      <c r="E591" s="57">
        <v>330.14750000000004</v>
      </c>
      <c r="F591" s="57">
        <v>330.14750000000004</v>
      </c>
      <c r="G591" s="56" t="s">
        <v>1111</v>
      </c>
    </row>
    <row r="592" spans="1:7" ht="63.75">
      <c r="A592" s="34" t="s">
        <v>1110</v>
      </c>
      <c r="B592" s="34" t="s">
        <v>1109</v>
      </c>
      <c r="C592" s="34" t="s">
        <v>641</v>
      </c>
      <c r="D592" s="57">
        <v>490.3659899999999</v>
      </c>
      <c r="E592" s="57">
        <v>490.3659899999999</v>
      </c>
      <c r="F592" s="57">
        <v>490.3659899999999</v>
      </c>
      <c r="G592" s="56" t="s">
        <v>1108</v>
      </c>
    </row>
    <row r="593" spans="1:7" ht="51">
      <c r="A593" s="34" t="s">
        <v>1107</v>
      </c>
      <c r="B593" s="34" t="s">
        <v>1106</v>
      </c>
      <c r="C593" s="34" t="s">
        <v>641</v>
      </c>
      <c r="D593" s="57">
        <v>102.47394000000001</v>
      </c>
      <c r="E593" s="57">
        <v>102.47394000000001</v>
      </c>
      <c r="F593" s="57">
        <v>102.47394000000001</v>
      </c>
      <c r="G593" s="56" t="s">
        <v>1040</v>
      </c>
    </row>
    <row r="594" spans="1:7" ht="51">
      <c r="A594" s="34" t="s">
        <v>1105</v>
      </c>
      <c r="B594" s="34" t="s">
        <v>1104</v>
      </c>
      <c r="C594" s="34" t="s">
        <v>641</v>
      </c>
      <c r="D594" s="57">
        <v>418.56452</v>
      </c>
      <c r="E594" s="57">
        <v>418.56452</v>
      </c>
      <c r="F594" s="57">
        <v>418.56452</v>
      </c>
      <c r="G594" s="56" t="s">
        <v>1103</v>
      </c>
    </row>
    <row r="595" spans="1:7" ht="38.25">
      <c r="A595" s="34" t="s">
        <v>1102</v>
      </c>
      <c r="B595" s="34" t="s">
        <v>1101</v>
      </c>
      <c r="C595" s="34" t="s">
        <v>641</v>
      </c>
      <c r="D595" s="57">
        <v>265.24452</v>
      </c>
      <c r="E595" s="57">
        <v>265.24452</v>
      </c>
      <c r="F595" s="57">
        <v>265.24452</v>
      </c>
      <c r="G595" s="56" t="s">
        <v>1004</v>
      </c>
    </row>
    <row r="596" spans="1:7" ht="38.25">
      <c r="A596" s="34" t="s">
        <v>1100</v>
      </c>
      <c r="B596" s="34" t="s">
        <v>1099</v>
      </c>
      <c r="C596" s="34" t="s">
        <v>641</v>
      </c>
      <c r="D596" s="57">
        <v>216.91755</v>
      </c>
      <c r="E596" s="57">
        <v>216.91755</v>
      </c>
      <c r="F596" s="57">
        <v>216.91755</v>
      </c>
      <c r="G596" s="56" t="s">
        <v>1016</v>
      </c>
    </row>
    <row r="597" spans="1:7" ht="51">
      <c r="A597" s="34" t="s">
        <v>1098</v>
      </c>
      <c r="B597" s="34" t="s">
        <v>1097</v>
      </c>
      <c r="C597" s="34" t="s">
        <v>641</v>
      </c>
      <c r="D597" s="57">
        <v>253.57326</v>
      </c>
      <c r="E597" s="57">
        <v>253.57326</v>
      </c>
      <c r="F597" s="57">
        <v>253.57326</v>
      </c>
      <c r="G597" s="56" t="s">
        <v>1026</v>
      </c>
    </row>
    <row r="598" spans="1:7" ht="38.25">
      <c r="A598" s="34" t="s">
        <v>1096</v>
      </c>
      <c r="B598" s="34" t="s">
        <v>1095</v>
      </c>
      <c r="C598" s="34" t="s">
        <v>641</v>
      </c>
      <c r="D598" s="57">
        <v>249.87177</v>
      </c>
      <c r="E598" s="57">
        <v>249.87177</v>
      </c>
      <c r="F598" s="57">
        <v>249.87177</v>
      </c>
      <c r="G598" s="56" t="s">
        <v>1016</v>
      </c>
    </row>
    <row r="599" spans="1:7" ht="38.25">
      <c r="A599" s="34" t="s">
        <v>1094</v>
      </c>
      <c r="B599" s="34" t="s">
        <v>1093</v>
      </c>
      <c r="C599" s="34" t="s">
        <v>641</v>
      </c>
      <c r="D599" s="57">
        <v>128.83707</v>
      </c>
      <c r="E599" s="57">
        <v>128.83707</v>
      </c>
      <c r="F599" s="57">
        <v>128.83707</v>
      </c>
      <c r="G599" s="56" t="s">
        <v>1016</v>
      </c>
    </row>
    <row r="600" spans="1:7" ht="51">
      <c r="A600" s="34" t="s">
        <v>1092</v>
      </c>
      <c r="B600" s="34" t="s">
        <v>1091</v>
      </c>
      <c r="C600" s="34" t="s">
        <v>641</v>
      </c>
      <c r="D600" s="57">
        <v>255.3981</v>
      </c>
      <c r="E600" s="57">
        <v>255.3981</v>
      </c>
      <c r="F600" s="57">
        <v>255.3981</v>
      </c>
      <c r="G600" s="56" t="s">
        <v>1040</v>
      </c>
    </row>
    <row r="601" spans="1:7" ht="38.25">
      <c r="A601" s="34" t="s">
        <v>1090</v>
      </c>
      <c r="B601" s="34" t="s">
        <v>1089</v>
      </c>
      <c r="C601" s="34" t="s">
        <v>641</v>
      </c>
      <c r="D601" s="57">
        <v>238.2636</v>
      </c>
      <c r="E601" s="57">
        <v>238.2636</v>
      </c>
      <c r="F601" s="57">
        <v>238.2636</v>
      </c>
      <c r="G601" s="56" t="s">
        <v>1016</v>
      </c>
    </row>
    <row r="602" spans="1:7" ht="51">
      <c r="A602" s="34" t="s">
        <v>1088</v>
      </c>
      <c r="B602" s="34" t="s">
        <v>1087</v>
      </c>
      <c r="C602" s="34" t="s">
        <v>641</v>
      </c>
      <c r="D602" s="57">
        <v>224.91116999999997</v>
      </c>
      <c r="E602" s="57">
        <v>224.91116999999997</v>
      </c>
      <c r="F602" s="57">
        <v>224.91116999999997</v>
      </c>
      <c r="G602" s="56" t="s">
        <v>1040</v>
      </c>
    </row>
    <row r="603" spans="1:7" ht="51">
      <c r="A603" s="34" t="s">
        <v>1086</v>
      </c>
      <c r="B603" s="34" t="s">
        <v>1085</v>
      </c>
      <c r="C603" s="34" t="s">
        <v>641</v>
      </c>
      <c r="D603" s="57">
        <v>225.35275999999996</v>
      </c>
      <c r="E603" s="57">
        <v>225.35275999999996</v>
      </c>
      <c r="F603" s="57">
        <v>225.35275999999996</v>
      </c>
      <c r="G603" s="56" t="s">
        <v>1040</v>
      </c>
    </row>
    <row r="604" spans="1:7" ht="38.25">
      <c r="A604" s="34" t="s">
        <v>1084</v>
      </c>
      <c r="B604" s="34" t="s">
        <v>1083</v>
      </c>
      <c r="C604" s="34" t="s">
        <v>641</v>
      </c>
      <c r="D604" s="57">
        <v>239.63263999999998</v>
      </c>
      <c r="E604" s="57">
        <v>239.63263999999998</v>
      </c>
      <c r="F604" s="57">
        <v>239.63263999999998</v>
      </c>
      <c r="G604" s="56" t="s">
        <v>1016</v>
      </c>
    </row>
    <row r="605" spans="1:7" ht="38.25">
      <c r="A605" s="34" t="s">
        <v>1082</v>
      </c>
      <c r="B605" s="34" t="s">
        <v>1081</v>
      </c>
      <c r="C605" s="34" t="s">
        <v>641</v>
      </c>
      <c r="D605" s="57">
        <v>173.5727</v>
      </c>
      <c r="E605" s="57">
        <v>173.5727</v>
      </c>
      <c r="F605" s="57">
        <v>173.5727</v>
      </c>
      <c r="G605" s="56" t="s">
        <v>1016</v>
      </c>
    </row>
    <row r="606" spans="1:7" ht="76.5">
      <c r="A606" s="34" t="s">
        <v>1080</v>
      </c>
      <c r="B606" s="34" t="s">
        <v>1079</v>
      </c>
      <c r="C606" s="34" t="s">
        <v>641</v>
      </c>
      <c r="D606" s="57">
        <v>567.38591</v>
      </c>
      <c r="E606" s="57">
        <v>567.38591</v>
      </c>
      <c r="F606" s="57">
        <v>567.38591</v>
      </c>
      <c r="G606" s="56" t="s">
        <v>1078</v>
      </c>
    </row>
    <row r="607" spans="1:7" ht="38.25">
      <c r="A607" s="34" t="s">
        <v>1077</v>
      </c>
      <c r="B607" s="34" t="s">
        <v>1076</v>
      </c>
      <c r="C607" s="34" t="s">
        <v>641</v>
      </c>
      <c r="D607" s="57">
        <v>221.06955999999997</v>
      </c>
      <c r="E607" s="57">
        <v>221.06955999999997</v>
      </c>
      <c r="F607" s="57">
        <v>221.06955999999997</v>
      </c>
      <c r="G607" s="56" t="s">
        <v>1016</v>
      </c>
    </row>
    <row r="608" spans="1:7" ht="51">
      <c r="A608" s="34" t="s">
        <v>1075</v>
      </c>
      <c r="B608" s="34" t="s">
        <v>1074</v>
      </c>
      <c r="C608" s="34" t="s">
        <v>641</v>
      </c>
      <c r="D608" s="57">
        <v>242.97044</v>
      </c>
      <c r="E608" s="57">
        <v>242.97044</v>
      </c>
      <c r="F608" s="57">
        <v>242.97044</v>
      </c>
      <c r="G608" s="56" t="s">
        <v>1026</v>
      </c>
    </row>
    <row r="609" spans="1:7" ht="38.25">
      <c r="A609" s="34" t="s">
        <v>1073</v>
      </c>
      <c r="B609" s="34" t="s">
        <v>1072</v>
      </c>
      <c r="C609" s="34" t="s">
        <v>641</v>
      </c>
      <c r="D609" s="57">
        <v>218.8484</v>
      </c>
      <c r="E609" s="57">
        <v>218.8484</v>
      </c>
      <c r="F609" s="57">
        <v>218.8484</v>
      </c>
      <c r="G609" s="56" t="s">
        <v>1016</v>
      </c>
    </row>
    <row r="610" spans="1:7" ht="76.5">
      <c r="A610" s="34" t="s">
        <v>1071</v>
      </c>
      <c r="B610" s="34" t="s">
        <v>1070</v>
      </c>
      <c r="C610" s="34" t="s">
        <v>641</v>
      </c>
      <c r="D610" s="57">
        <v>328.30741</v>
      </c>
      <c r="E610" s="57">
        <v>328.30741</v>
      </c>
      <c r="F610" s="57">
        <v>328.30741</v>
      </c>
      <c r="G610" s="56" t="s">
        <v>1069</v>
      </c>
    </row>
    <row r="611" spans="1:7" ht="38.25">
      <c r="A611" s="34" t="s">
        <v>1068</v>
      </c>
      <c r="B611" s="34" t="s">
        <v>1067</v>
      </c>
      <c r="C611" s="34" t="s">
        <v>641</v>
      </c>
      <c r="D611" s="57">
        <v>98.36949</v>
      </c>
      <c r="E611" s="57">
        <v>98.36949</v>
      </c>
      <c r="F611" s="57">
        <v>98.36949</v>
      </c>
      <c r="G611" s="56" t="s">
        <v>1016</v>
      </c>
    </row>
    <row r="612" spans="1:7" ht="51">
      <c r="A612" s="34" t="s">
        <v>1066</v>
      </c>
      <c r="B612" s="34" t="s">
        <v>1065</v>
      </c>
      <c r="C612" s="34" t="s">
        <v>641</v>
      </c>
      <c r="D612" s="57">
        <v>221.74616999999998</v>
      </c>
      <c r="E612" s="57">
        <v>221.74616999999998</v>
      </c>
      <c r="F612" s="57">
        <v>221.74616999999998</v>
      </c>
      <c r="G612" s="56" t="s">
        <v>1040</v>
      </c>
    </row>
    <row r="613" spans="1:7" ht="63.75">
      <c r="A613" s="34" t="s">
        <v>1064</v>
      </c>
      <c r="B613" s="34" t="s">
        <v>1063</v>
      </c>
      <c r="C613" s="34" t="s">
        <v>641</v>
      </c>
      <c r="D613" s="57">
        <v>330.54</v>
      </c>
      <c r="E613" s="57">
        <v>330.54</v>
      </c>
      <c r="F613" s="57">
        <v>330.54</v>
      </c>
      <c r="G613" s="56" t="s">
        <v>1062</v>
      </c>
    </row>
    <row r="614" spans="1:7" ht="51">
      <c r="A614" s="34" t="s">
        <v>1061</v>
      </c>
      <c r="B614" s="34" t="s">
        <v>1060</v>
      </c>
      <c r="C614" s="34" t="s">
        <v>641</v>
      </c>
      <c r="D614" s="57">
        <v>250.64346</v>
      </c>
      <c r="E614" s="57">
        <v>250.64346</v>
      </c>
      <c r="F614" s="57">
        <v>250.64346</v>
      </c>
      <c r="G614" s="56" t="s">
        <v>1021</v>
      </c>
    </row>
    <row r="615" spans="1:7" ht="38.25">
      <c r="A615" s="34" t="s">
        <v>1059</v>
      </c>
      <c r="B615" s="34" t="s">
        <v>1058</v>
      </c>
      <c r="C615" s="34" t="s">
        <v>641</v>
      </c>
      <c r="D615" s="57">
        <v>251.32606</v>
      </c>
      <c r="E615" s="57">
        <v>251.32606</v>
      </c>
      <c r="F615" s="57">
        <v>251.32606</v>
      </c>
      <c r="G615" s="56" t="s">
        <v>1004</v>
      </c>
    </row>
    <row r="616" spans="1:7" ht="51">
      <c r="A616" s="34" t="s">
        <v>1057</v>
      </c>
      <c r="B616" s="34" t="s">
        <v>1056</v>
      </c>
      <c r="C616" s="34" t="s">
        <v>641</v>
      </c>
      <c r="D616" s="57">
        <v>111.79936</v>
      </c>
      <c r="E616" s="57">
        <v>111.79936</v>
      </c>
      <c r="F616" s="57">
        <v>111.79936</v>
      </c>
      <c r="G616" s="56" t="s">
        <v>1040</v>
      </c>
    </row>
    <row r="617" spans="1:7" ht="76.5">
      <c r="A617" s="34" t="s">
        <v>1055</v>
      </c>
      <c r="B617" s="34" t="s">
        <v>1054</v>
      </c>
      <c r="C617" s="34" t="s">
        <v>641</v>
      </c>
      <c r="D617" s="57">
        <v>417.25388</v>
      </c>
      <c r="E617" s="57">
        <v>417.25388</v>
      </c>
      <c r="F617" s="57">
        <v>417.25388</v>
      </c>
      <c r="G617" s="56" t="s">
        <v>1053</v>
      </c>
    </row>
    <row r="618" spans="1:7" ht="51">
      <c r="A618" s="34" t="s">
        <v>1052</v>
      </c>
      <c r="B618" s="34" t="s">
        <v>1051</v>
      </c>
      <c r="C618" s="34" t="s">
        <v>641</v>
      </c>
      <c r="D618" s="57">
        <v>129.17303</v>
      </c>
      <c r="E618" s="57">
        <v>129.17303</v>
      </c>
      <c r="F618" s="57">
        <v>129.17303</v>
      </c>
      <c r="G618" s="56" t="s">
        <v>1050</v>
      </c>
    </row>
    <row r="619" spans="1:7" ht="38.25">
      <c r="A619" s="34" t="s">
        <v>1049</v>
      </c>
      <c r="B619" s="34" t="s">
        <v>1048</v>
      </c>
      <c r="C619" s="34" t="s">
        <v>641</v>
      </c>
      <c r="D619" s="57">
        <v>223.36758</v>
      </c>
      <c r="E619" s="57">
        <v>223.36758</v>
      </c>
      <c r="F619" s="57">
        <v>223.36758</v>
      </c>
      <c r="G619" s="56" t="s">
        <v>1016</v>
      </c>
    </row>
    <row r="620" spans="1:7" ht="38.25">
      <c r="A620" s="34" t="s">
        <v>1047</v>
      </c>
      <c r="B620" s="34" t="s">
        <v>1046</v>
      </c>
      <c r="C620" s="34" t="s">
        <v>641</v>
      </c>
      <c r="D620" s="57">
        <v>201.52124</v>
      </c>
      <c r="E620" s="57">
        <v>201.52124</v>
      </c>
      <c r="F620" s="57">
        <v>201.52124</v>
      </c>
      <c r="G620" s="56" t="s">
        <v>1016</v>
      </c>
    </row>
    <row r="621" spans="1:7" ht="38.25">
      <c r="A621" s="34" t="s">
        <v>1045</v>
      </c>
      <c r="B621" s="34" t="s">
        <v>1044</v>
      </c>
      <c r="C621" s="34" t="s">
        <v>641</v>
      </c>
      <c r="D621" s="57">
        <v>224.53529</v>
      </c>
      <c r="E621" s="57">
        <v>224.53529</v>
      </c>
      <c r="F621" s="57">
        <v>224.53529</v>
      </c>
      <c r="G621" s="56" t="s">
        <v>1043</v>
      </c>
    </row>
    <row r="622" spans="1:7" ht="51">
      <c r="A622" s="34" t="s">
        <v>1042</v>
      </c>
      <c r="B622" s="34" t="s">
        <v>1041</v>
      </c>
      <c r="C622" s="34" t="s">
        <v>641</v>
      </c>
      <c r="D622" s="57">
        <v>78.18490000000001</v>
      </c>
      <c r="E622" s="57">
        <v>78.18490000000001</v>
      </c>
      <c r="F622" s="57">
        <v>78.18490000000001</v>
      </c>
      <c r="G622" s="56" t="s">
        <v>1040</v>
      </c>
    </row>
    <row r="623" spans="1:7" ht="63.75">
      <c r="A623" s="34" t="s">
        <v>1039</v>
      </c>
      <c r="B623" s="34" t="s">
        <v>1038</v>
      </c>
      <c r="C623" s="34" t="s">
        <v>641</v>
      </c>
      <c r="D623" s="57">
        <v>467.45478999999995</v>
      </c>
      <c r="E623" s="57">
        <v>467.45478999999995</v>
      </c>
      <c r="F623" s="57">
        <v>467.45478999999995</v>
      </c>
      <c r="G623" s="56" t="s">
        <v>1037</v>
      </c>
    </row>
    <row r="624" spans="1:7" ht="38.25">
      <c r="A624" s="34" t="s">
        <v>1036</v>
      </c>
      <c r="B624" s="34" t="s">
        <v>1035</v>
      </c>
      <c r="C624" s="34" t="s">
        <v>641</v>
      </c>
      <c r="D624" s="57">
        <v>187.23558</v>
      </c>
      <c r="E624" s="57">
        <v>187.23558</v>
      </c>
      <c r="F624" s="57">
        <v>187.23558</v>
      </c>
      <c r="G624" s="56" t="s">
        <v>1016</v>
      </c>
    </row>
    <row r="625" spans="1:7" ht="63.75">
      <c r="A625" s="34" t="s">
        <v>1034</v>
      </c>
      <c r="B625" s="34" t="s">
        <v>1033</v>
      </c>
      <c r="C625" s="34" t="s">
        <v>641</v>
      </c>
      <c r="D625" s="57">
        <v>472.7559400000001</v>
      </c>
      <c r="E625" s="57">
        <v>472.7559400000001</v>
      </c>
      <c r="F625" s="57">
        <v>472.7559400000001</v>
      </c>
      <c r="G625" s="56" t="s">
        <v>1032</v>
      </c>
    </row>
    <row r="626" spans="1:7" ht="63.75">
      <c r="A626" s="34" t="s">
        <v>1031</v>
      </c>
      <c r="B626" s="34" t="s">
        <v>1030</v>
      </c>
      <c r="C626" s="34" t="s">
        <v>641</v>
      </c>
      <c r="D626" s="57">
        <v>274.66911999999996</v>
      </c>
      <c r="E626" s="57">
        <v>274.66911999999996</v>
      </c>
      <c r="F626" s="57">
        <v>274.66911999999996</v>
      </c>
      <c r="G626" s="56" t="s">
        <v>1029</v>
      </c>
    </row>
    <row r="627" spans="1:7" ht="51">
      <c r="A627" s="34" t="s">
        <v>1028</v>
      </c>
      <c r="B627" s="34" t="s">
        <v>1027</v>
      </c>
      <c r="C627" s="34" t="s">
        <v>641</v>
      </c>
      <c r="D627" s="57">
        <v>253.1309</v>
      </c>
      <c r="E627" s="57">
        <v>253.1309</v>
      </c>
      <c r="F627" s="57">
        <v>253.1309</v>
      </c>
      <c r="G627" s="56" t="s">
        <v>1026</v>
      </c>
    </row>
    <row r="628" spans="1:7" ht="38.25">
      <c r="A628" s="34" t="s">
        <v>1025</v>
      </c>
      <c r="B628" s="34" t="s">
        <v>1024</v>
      </c>
      <c r="C628" s="34" t="s">
        <v>641</v>
      </c>
      <c r="D628" s="57">
        <v>223.91872</v>
      </c>
      <c r="E628" s="57">
        <v>223.91872</v>
      </c>
      <c r="F628" s="57">
        <v>223.91872</v>
      </c>
      <c r="G628" s="56" t="s">
        <v>1004</v>
      </c>
    </row>
    <row r="629" spans="1:7" ht="51">
      <c r="A629" s="34" t="s">
        <v>1023</v>
      </c>
      <c r="B629" s="34" t="s">
        <v>1022</v>
      </c>
      <c r="C629" s="34" t="s">
        <v>641</v>
      </c>
      <c r="D629" s="57">
        <v>224.84762</v>
      </c>
      <c r="E629" s="57">
        <v>224.84762</v>
      </c>
      <c r="F629" s="57">
        <v>224.84762</v>
      </c>
      <c r="G629" s="56" t="s">
        <v>1021</v>
      </c>
    </row>
    <row r="630" spans="1:7" ht="38.25">
      <c r="A630" s="34" t="s">
        <v>1020</v>
      </c>
      <c r="B630" s="34" t="s">
        <v>1019</v>
      </c>
      <c r="C630" s="34" t="s">
        <v>641</v>
      </c>
      <c r="D630" s="57">
        <v>201.40111</v>
      </c>
      <c r="E630" s="57">
        <v>201.40111</v>
      </c>
      <c r="F630" s="57">
        <v>201.40111</v>
      </c>
      <c r="G630" s="56" t="s">
        <v>1016</v>
      </c>
    </row>
    <row r="631" spans="1:7" ht="38.25">
      <c r="A631" s="34" t="s">
        <v>1018</v>
      </c>
      <c r="B631" s="34" t="s">
        <v>1017</v>
      </c>
      <c r="C631" s="34" t="s">
        <v>641</v>
      </c>
      <c r="D631" s="57">
        <v>208.65104</v>
      </c>
      <c r="E631" s="57">
        <v>208.65104</v>
      </c>
      <c r="F631" s="57">
        <v>208.65104</v>
      </c>
      <c r="G631" s="56" t="s">
        <v>1016</v>
      </c>
    </row>
    <row r="632" spans="1:7" ht="76.5">
      <c r="A632" s="34" t="s">
        <v>1015</v>
      </c>
      <c r="B632" s="34" t="s">
        <v>1014</v>
      </c>
      <c r="C632" s="34" t="s">
        <v>641</v>
      </c>
      <c r="D632" s="57">
        <v>455.56784</v>
      </c>
      <c r="E632" s="57">
        <v>455.56784</v>
      </c>
      <c r="F632" s="57">
        <v>455.56784</v>
      </c>
      <c r="G632" s="56" t="s">
        <v>1013</v>
      </c>
    </row>
    <row r="633" spans="1:7" ht="76.5">
      <c r="A633" s="34" t="s">
        <v>1012</v>
      </c>
      <c r="B633" s="34" t="s">
        <v>1011</v>
      </c>
      <c r="C633" s="34" t="s">
        <v>641</v>
      </c>
      <c r="D633" s="57">
        <v>520.6557</v>
      </c>
      <c r="E633" s="57">
        <v>520.6557</v>
      </c>
      <c r="F633" s="57">
        <v>520.6557</v>
      </c>
      <c r="G633" s="56" t="s">
        <v>1010</v>
      </c>
    </row>
    <row r="634" spans="1:7" ht="76.5">
      <c r="A634" s="34" t="s">
        <v>1009</v>
      </c>
      <c r="B634" s="34" t="s">
        <v>1008</v>
      </c>
      <c r="C634" s="34" t="s">
        <v>641</v>
      </c>
      <c r="D634" s="57">
        <v>283.67135</v>
      </c>
      <c r="E634" s="57">
        <v>283.67135</v>
      </c>
      <c r="F634" s="57">
        <v>283.67135</v>
      </c>
      <c r="G634" s="56" t="s">
        <v>1007</v>
      </c>
    </row>
    <row r="635" spans="1:7" ht="38.25">
      <c r="A635" s="34" t="s">
        <v>1006</v>
      </c>
      <c r="B635" s="34" t="s">
        <v>1005</v>
      </c>
      <c r="C635" s="34" t="s">
        <v>641</v>
      </c>
      <c r="D635" s="57">
        <v>222.13326</v>
      </c>
      <c r="E635" s="57">
        <v>222.13326</v>
      </c>
      <c r="F635" s="57">
        <v>222.13326</v>
      </c>
      <c r="G635" s="56" t="s">
        <v>1004</v>
      </c>
    </row>
    <row r="636" spans="1:7" ht="76.5">
      <c r="A636" s="34" t="s">
        <v>1003</v>
      </c>
      <c r="B636" s="34" t="s">
        <v>1002</v>
      </c>
      <c r="C636" s="34" t="s">
        <v>641</v>
      </c>
      <c r="D636" s="57">
        <v>577.75313</v>
      </c>
      <c r="E636" s="57">
        <v>577.75313</v>
      </c>
      <c r="F636" s="57">
        <v>577.75313</v>
      </c>
      <c r="G636" s="56" t="s">
        <v>1001</v>
      </c>
    </row>
    <row r="637" spans="1:7" ht="51">
      <c r="A637" s="34" t="s">
        <v>1000</v>
      </c>
      <c r="B637" s="34" t="s">
        <v>999</v>
      </c>
      <c r="C637" s="34" t="s">
        <v>641</v>
      </c>
      <c r="D637" s="57">
        <v>463.34591</v>
      </c>
      <c r="E637" s="57">
        <v>463.34591</v>
      </c>
      <c r="F637" s="57">
        <v>463.34591</v>
      </c>
      <c r="G637" s="56" t="s">
        <v>998</v>
      </c>
    </row>
    <row r="638" spans="1:7" ht="76.5">
      <c r="A638" s="34" t="s">
        <v>997</v>
      </c>
      <c r="B638" s="34" t="s">
        <v>996</v>
      </c>
      <c r="C638" s="34" t="s">
        <v>641</v>
      </c>
      <c r="D638" s="57">
        <v>528.49022</v>
      </c>
      <c r="E638" s="57">
        <v>528.49022</v>
      </c>
      <c r="F638" s="57">
        <v>528.49022</v>
      </c>
      <c r="G638" s="56" t="s">
        <v>995</v>
      </c>
    </row>
    <row r="639" spans="1:7" ht="76.5">
      <c r="A639" s="34" t="s">
        <v>994</v>
      </c>
      <c r="B639" s="34" t="s">
        <v>993</v>
      </c>
      <c r="C639" s="34" t="s">
        <v>641</v>
      </c>
      <c r="D639" s="57">
        <v>404.15754</v>
      </c>
      <c r="E639" s="57">
        <v>404.15754</v>
      </c>
      <c r="F639" s="57">
        <v>404.15754</v>
      </c>
      <c r="G639" s="56" t="s">
        <v>992</v>
      </c>
    </row>
    <row r="640" spans="1:7" ht="63.75">
      <c r="A640" s="34" t="s">
        <v>991</v>
      </c>
      <c r="B640" s="34" t="s">
        <v>990</v>
      </c>
      <c r="C640" s="34" t="s">
        <v>641</v>
      </c>
      <c r="D640" s="57">
        <v>632.8420100000001</v>
      </c>
      <c r="E640" s="57">
        <v>632.8420100000001</v>
      </c>
      <c r="F640" s="57">
        <v>632.8420100000001</v>
      </c>
      <c r="G640" s="56" t="s">
        <v>989</v>
      </c>
    </row>
    <row r="641" spans="1:7" ht="51">
      <c r="A641" s="34" t="s">
        <v>988</v>
      </c>
      <c r="B641" s="34" t="s">
        <v>987</v>
      </c>
      <c r="C641" s="34" t="s">
        <v>641</v>
      </c>
      <c r="D641" s="57">
        <v>232.03159</v>
      </c>
      <c r="E641" s="57">
        <v>232.03159</v>
      </c>
      <c r="F641" s="57">
        <v>232.03159</v>
      </c>
      <c r="G641" s="56" t="s">
        <v>986</v>
      </c>
    </row>
    <row r="642" spans="1:7" ht="25.5">
      <c r="A642" s="34" t="s">
        <v>985</v>
      </c>
      <c r="B642" s="34" t="s">
        <v>984</v>
      </c>
      <c r="C642" s="34" t="s">
        <v>641</v>
      </c>
      <c r="D642" s="57">
        <v>0.77</v>
      </c>
      <c r="E642" s="57">
        <v>0.77</v>
      </c>
      <c r="F642" s="57">
        <v>0.77</v>
      </c>
      <c r="G642" s="56" t="s">
        <v>983</v>
      </c>
    </row>
    <row r="643" spans="1:7" ht="25.5">
      <c r="A643" s="34" t="s">
        <v>982</v>
      </c>
      <c r="B643" s="34" t="s">
        <v>981</v>
      </c>
      <c r="C643" s="34" t="s">
        <v>641</v>
      </c>
      <c r="D643" s="57">
        <v>46.95</v>
      </c>
      <c r="E643" s="57">
        <v>46.95</v>
      </c>
      <c r="F643" s="57">
        <v>46.95</v>
      </c>
      <c r="G643" s="56" t="s">
        <v>978</v>
      </c>
    </row>
    <row r="644" spans="1:7" ht="38.25">
      <c r="A644" s="34" t="s">
        <v>980</v>
      </c>
      <c r="B644" s="34" t="s">
        <v>979</v>
      </c>
      <c r="C644" s="34" t="s">
        <v>641</v>
      </c>
      <c r="D644" s="57">
        <v>12.88</v>
      </c>
      <c r="E644" s="57">
        <v>12.88</v>
      </c>
      <c r="F644" s="57">
        <v>12.88</v>
      </c>
      <c r="G644" s="56" t="s">
        <v>978</v>
      </c>
    </row>
    <row r="645" spans="1:7" ht="25.5">
      <c r="A645" s="34" t="s">
        <v>977</v>
      </c>
      <c r="B645" s="34" t="s">
        <v>976</v>
      </c>
      <c r="C645" s="34" t="s">
        <v>641</v>
      </c>
      <c r="D645" s="57">
        <v>167.09646999999998</v>
      </c>
      <c r="E645" s="57">
        <v>167.09646999999998</v>
      </c>
      <c r="F645" s="57">
        <v>167.09646999999998</v>
      </c>
      <c r="G645" s="56" t="s">
        <v>975</v>
      </c>
    </row>
    <row r="646" spans="1:7" ht="25.5">
      <c r="A646" s="34" t="s">
        <v>974</v>
      </c>
      <c r="B646" s="34" t="s">
        <v>973</v>
      </c>
      <c r="C646" s="34" t="s">
        <v>641</v>
      </c>
      <c r="D646" s="57">
        <v>17.69841</v>
      </c>
      <c r="E646" s="57">
        <v>17.69841</v>
      </c>
      <c r="F646" s="57">
        <v>17.69841</v>
      </c>
      <c r="G646" s="56" t="s">
        <v>970</v>
      </c>
    </row>
    <row r="647" spans="1:7" ht="25.5">
      <c r="A647" s="34" t="s">
        <v>972</v>
      </c>
      <c r="B647" s="34" t="s">
        <v>971</v>
      </c>
      <c r="C647" s="34" t="s">
        <v>641</v>
      </c>
      <c r="D647" s="57">
        <v>17.46729</v>
      </c>
      <c r="E647" s="57">
        <v>17.46729</v>
      </c>
      <c r="F647" s="57">
        <v>17.46729</v>
      </c>
      <c r="G647" s="56" t="s">
        <v>970</v>
      </c>
    </row>
    <row r="648" spans="1:7" ht="25.5">
      <c r="A648" s="34" t="s">
        <v>969</v>
      </c>
      <c r="B648" s="34" t="s">
        <v>968</v>
      </c>
      <c r="C648" s="34" t="s">
        <v>641</v>
      </c>
      <c r="D648" s="57">
        <v>29.31921</v>
      </c>
      <c r="E648" s="57">
        <v>29.31921</v>
      </c>
      <c r="F648" s="57">
        <v>29.31921</v>
      </c>
      <c r="G648" s="56" t="s">
        <v>842</v>
      </c>
    </row>
    <row r="649" spans="1:7" ht="25.5">
      <c r="A649" s="34" t="s">
        <v>967</v>
      </c>
      <c r="B649" s="34" t="s">
        <v>966</v>
      </c>
      <c r="C649" s="34" t="s">
        <v>641</v>
      </c>
      <c r="D649" s="57">
        <v>17.24634</v>
      </c>
      <c r="E649" s="57">
        <v>17.24634</v>
      </c>
      <c r="F649" s="57">
        <v>17.24634</v>
      </c>
      <c r="G649" s="56" t="s">
        <v>842</v>
      </c>
    </row>
    <row r="650" spans="1:7" ht="25.5">
      <c r="A650" s="34" t="s">
        <v>965</v>
      </c>
      <c r="B650" s="34" t="s">
        <v>964</v>
      </c>
      <c r="C650" s="34" t="s">
        <v>641</v>
      </c>
      <c r="D650" s="57">
        <v>16.05465</v>
      </c>
      <c r="E650" s="57">
        <v>16.05465</v>
      </c>
      <c r="F650" s="57">
        <v>16.05465</v>
      </c>
      <c r="G650" s="56" t="s">
        <v>842</v>
      </c>
    </row>
    <row r="651" spans="1:7" ht="25.5">
      <c r="A651" s="34" t="s">
        <v>963</v>
      </c>
      <c r="B651" s="34" t="s">
        <v>962</v>
      </c>
      <c r="C651" s="34" t="s">
        <v>641</v>
      </c>
      <c r="D651" s="57">
        <v>22.59531</v>
      </c>
      <c r="E651" s="57">
        <v>22.59531</v>
      </c>
      <c r="F651" s="57">
        <v>22.59531</v>
      </c>
      <c r="G651" s="56" t="s">
        <v>842</v>
      </c>
    </row>
    <row r="652" spans="1:7" ht="25.5">
      <c r="A652" s="34" t="s">
        <v>961</v>
      </c>
      <c r="B652" s="34" t="s">
        <v>960</v>
      </c>
      <c r="C652" s="34" t="s">
        <v>641</v>
      </c>
      <c r="D652" s="57">
        <v>10.51317</v>
      </c>
      <c r="E652" s="57">
        <v>10.51317</v>
      </c>
      <c r="F652" s="57">
        <v>10.51317</v>
      </c>
      <c r="G652" s="56" t="s">
        <v>842</v>
      </c>
    </row>
    <row r="653" spans="1:7" ht="25.5">
      <c r="A653" s="34" t="s">
        <v>959</v>
      </c>
      <c r="B653" s="34" t="s">
        <v>958</v>
      </c>
      <c r="C653" s="34" t="s">
        <v>641</v>
      </c>
      <c r="D653" s="57">
        <v>40.52871</v>
      </c>
      <c r="E653" s="57">
        <v>40.52871</v>
      </c>
      <c r="F653" s="57">
        <v>40.52871</v>
      </c>
      <c r="G653" s="56" t="s">
        <v>842</v>
      </c>
    </row>
    <row r="654" spans="1:7" ht="25.5">
      <c r="A654" s="34" t="s">
        <v>957</v>
      </c>
      <c r="B654" s="34" t="s">
        <v>956</v>
      </c>
      <c r="C654" s="34" t="s">
        <v>641</v>
      </c>
      <c r="D654" s="57">
        <v>26.43867</v>
      </c>
      <c r="E654" s="57">
        <v>26.43867</v>
      </c>
      <c r="F654" s="57">
        <v>26.43867</v>
      </c>
      <c r="G654" s="56" t="s">
        <v>842</v>
      </c>
    </row>
    <row r="655" spans="1:7" ht="25.5">
      <c r="A655" s="34" t="s">
        <v>955</v>
      </c>
      <c r="B655" s="34" t="s">
        <v>954</v>
      </c>
      <c r="C655" s="34" t="s">
        <v>641</v>
      </c>
      <c r="D655" s="57">
        <v>16.6059</v>
      </c>
      <c r="E655" s="57">
        <v>16.6059</v>
      </c>
      <c r="F655" s="57">
        <v>16.6059</v>
      </c>
      <c r="G655" s="56" t="s">
        <v>842</v>
      </c>
    </row>
    <row r="656" spans="1:7" ht="25.5">
      <c r="A656" s="34" t="s">
        <v>953</v>
      </c>
      <c r="B656" s="34" t="s">
        <v>952</v>
      </c>
      <c r="C656" s="34" t="s">
        <v>641</v>
      </c>
      <c r="D656" s="57">
        <f>431.58406-0.00176</f>
        <v>431.58230000000003</v>
      </c>
      <c r="E656" s="57">
        <f>431.58406-0.00176</f>
        <v>431.58230000000003</v>
      </c>
      <c r="F656" s="57">
        <v>43.66253</v>
      </c>
      <c r="G656" s="56" t="s">
        <v>719</v>
      </c>
    </row>
    <row r="657" spans="1:7" ht="25.5">
      <c r="A657" s="34" t="s">
        <v>951</v>
      </c>
      <c r="B657" s="34" t="s">
        <v>950</v>
      </c>
      <c r="C657" s="34" t="s">
        <v>641</v>
      </c>
      <c r="D657" s="125">
        <v>219.898</v>
      </c>
      <c r="E657" s="125">
        <v>219.898</v>
      </c>
      <c r="F657" s="57">
        <v>168.79098999999997</v>
      </c>
      <c r="G657" s="56" t="s">
        <v>756</v>
      </c>
    </row>
    <row r="658" spans="1:7" ht="25.5">
      <c r="A658" s="34" t="s">
        <v>949</v>
      </c>
      <c r="B658" s="34" t="s">
        <v>948</v>
      </c>
      <c r="C658" s="34" t="s">
        <v>641</v>
      </c>
      <c r="D658" s="125">
        <v>448.8148</v>
      </c>
      <c r="E658" s="125">
        <v>448.8148</v>
      </c>
      <c r="F658" s="57">
        <v>287.42351999999994</v>
      </c>
      <c r="G658" s="56" t="s">
        <v>756</v>
      </c>
    </row>
    <row r="659" spans="1:7" ht="25.5">
      <c r="A659" s="34" t="s">
        <v>947</v>
      </c>
      <c r="B659" s="34" t="s">
        <v>946</v>
      </c>
      <c r="C659" s="34" t="s">
        <v>641</v>
      </c>
      <c r="D659" s="125">
        <v>33.929</v>
      </c>
      <c r="E659" s="125">
        <v>33.929</v>
      </c>
      <c r="F659" s="57">
        <v>28.63247</v>
      </c>
      <c r="G659" s="56" t="s">
        <v>759</v>
      </c>
    </row>
    <row r="660" spans="1:7" ht="25.5">
      <c r="A660" s="34" t="s">
        <v>945</v>
      </c>
      <c r="B660" s="34" t="s">
        <v>944</v>
      </c>
      <c r="C660" s="34" t="s">
        <v>641</v>
      </c>
      <c r="D660" s="125">
        <v>44.469</v>
      </c>
      <c r="E660" s="125">
        <v>44.469</v>
      </c>
      <c r="F660" s="57">
        <v>38.71359</v>
      </c>
      <c r="G660" s="56" t="s">
        <v>762</v>
      </c>
    </row>
    <row r="661" spans="1:7" ht="25.5">
      <c r="A661" s="34" t="s">
        <v>943</v>
      </c>
      <c r="B661" s="34" t="s">
        <v>942</v>
      </c>
      <c r="C661" s="34" t="s">
        <v>641</v>
      </c>
      <c r="D661" s="125">
        <v>43.181</v>
      </c>
      <c r="E661" s="125">
        <v>43.181</v>
      </c>
      <c r="F661" s="57">
        <v>38.10204</v>
      </c>
      <c r="G661" s="56" t="s">
        <v>762</v>
      </c>
    </row>
    <row r="662" spans="1:7" ht="25.5">
      <c r="A662" s="34" t="s">
        <v>941</v>
      </c>
      <c r="B662" s="34" t="s">
        <v>940</v>
      </c>
      <c r="C662" s="34" t="s">
        <v>641</v>
      </c>
      <c r="D662" s="57">
        <v>22.59531</v>
      </c>
      <c r="E662" s="57">
        <v>22.59531</v>
      </c>
      <c r="F662" s="57">
        <v>22.59531</v>
      </c>
      <c r="G662" s="56" t="s">
        <v>762</v>
      </c>
    </row>
    <row r="663" spans="1:7" ht="25.5">
      <c r="A663" s="34" t="s">
        <v>939</v>
      </c>
      <c r="B663" s="34" t="s">
        <v>938</v>
      </c>
      <c r="C663" s="34" t="s">
        <v>641</v>
      </c>
      <c r="D663" s="125">
        <v>19</v>
      </c>
      <c r="E663" s="125">
        <v>19</v>
      </c>
      <c r="F663" s="57">
        <v>13.16376</v>
      </c>
      <c r="G663" s="56" t="s">
        <v>842</v>
      </c>
    </row>
    <row r="664" spans="1:7" ht="25.5">
      <c r="A664" s="34" t="s">
        <v>937</v>
      </c>
      <c r="B664" s="34" t="s">
        <v>936</v>
      </c>
      <c r="C664" s="34" t="s">
        <v>641</v>
      </c>
      <c r="D664" s="125">
        <v>30.35</v>
      </c>
      <c r="E664" s="125">
        <v>30.35</v>
      </c>
      <c r="F664" s="57">
        <v>26.91351</v>
      </c>
      <c r="G664" s="56" t="s">
        <v>842</v>
      </c>
    </row>
    <row r="665" spans="1:7" ht="25.5">
      <c r="A665" s="34" t="s">
        <v>935</v>
      </c>
      <c r="B665" s="34" t="s">
        <v>934</v>
      </c>
      <c r="C665" s="34" t="s">
        <v>641</v>
      </c>
      <c r="D665" s="125">
        <v>38.61243</v>
      </c>
      <c r="E665" s="125">
        <v>38.61243</v>
      </c>
      <c r="F665" s="57">
        <v>38.61243</v>
      </c>
      <c r="G665" s="56" t="s">
        <v>762</v>
      </c>
    </row>
    <row r="666" spans="1:7" ht="25.5">
      <c r="A666" s="34" t="s">
        <v>933</v>
      </c>
      <c r="B666" s="34" t="s">
        <v>932</v>
      </c>
      <c r="C666" s="34" t="s">
        <v>641</v>
      </c>
      <c r="D666" s="125">
        <v>304.45498</v>
      </c>
      <c r="E666" s="125">
        <v>304.45498</v>
      </c>
      <c r="F666" s="57">
        <v>302.40368</v>
      </c>
      <c r="G666" s="56" t="s">
        <v>759</v>
      </c>
    </row>
    <row r="667" spans="1:7" ht="25.5">
      <c r="A667" s="34" t="s">
        <v>931</v>
      </c>
      <c r="B667" s="34" t="s">
        <v>930</v>
      </c>
      <c r="C667" s="34" t="s">
        <v>641</v>
      </c>
      <c r="D667" s="125">
        <v>475.88</v>
      </c>
      <c r="E667" s="125">
        <v>475.88</v>
      </c>
      <c r="F667" s="57">
        <v>475.87963</v>
      </c>
      <c r="G667" s="56" t="s">
        <v>759</v>
      </c>
    </row>
    <row r="668" spans="1:7" ht="25.5">
      <c r="A668" s="34" t="s">
        <v>929</v>
      </c>
      <c r="B668" s="34" t="s">
        <v>928</v>
      </c>
      <c r="C668" s="34" t="s">
        <v>641</v>
      </c>
      <c r="D668" s="125">
        <v>33.6</v>
      </c>
      <c r="E668" s="125">
        <v>33.6</v>
      </c>
      <c r="F668" s="57">
        <v>20.83034</v>
      </c>
      <c r="G668" s="56" t="s">
        <v>719</v>
      </c>
    </row>
    <row r="669" spans="1:7" ht="25.5">
      <c r="A669" s="34" t="s">
        <v>927</v>
      </c>
      <c r="B669" s="34" t="s">
        <v>926</v>
      </c>
      <c r="C669" s="34" t="s">
        <v>641</v>
      </c>
      <c r="D669" s="125">
        <v>335.732</v>
      </c>
      <c r="E669" s="125">
        <v>335.732</v>
      </c>
      <c r="F669" s="57">
        <v>253.23216</v>
      </c>
      <c r="G669" s="56" t="s">
        <v>756</v>
      </c>
    </row>
    <row r="670" spans="1:7" ht="25.5">
      <c r="A670" s="34" t="s">
        <v>925</v>
      </c>
      <c r="B670" s="34" t="s">
        <v>924</v>
      </c>
      <c r="C670" s="34" t="s">
        <v>641</v>
      </c>
      <c r="D670" s="125">
        <v>373.2571</v>
      </c>
      <c r="E670" s="125">
        <v>373.2571</v>
      </c>
      <c r="F670" s="57">
        <v>250.36052999999998</v>
      </c>
      <c r="G670" s="56" t="s">
        <v>815</v>
      </c>
    </row>
    <row r="671" spans="1:7" ht="25.5">
      <c r="A671" s="34" t="s">
        <v>923</v>
      </c>
      <c r="B671" s="34" t="s">
        <v>922</v>
      </c>
      <c r="C671" s="34" t="s">
        <v>641</v>
      </c>
      <c r="D671" s="125">
        <v>41.87124</v>
      </c>
      <c r="E671" s="125">
        <v>41.87124</v>
      </c>
      <c r="F671" s="125">
        <v>41.87124</v>
      </c>
      <c r="G671" s="56" t="s">
        <v>759</v>
      </c>
    </row>
    <row r="672" spans="1:7" ht="25.5">
      <c r="A672" s="34" t="s">
        <v>921</v>
      </c>
      <c r="B672" s="34" t="s">
        <v>920</v>
      </c>
      <c r="C672" s="34" t="s">
        <v>641</v>
      </c>
      <c r="D672" s="125">
        <v>311.47833</v>
      </c>
      <c r="E672" s="125">
        <v>311.47833</v>
      </c>
      <c r="F672" s="57">
        <v>311.47833</v>
      </c>
      <c r="G672" s="56" t="s">
        <v>756</v>
      </c>
    </row>
    <row r="673" spans="1:7" ht="25.5">
      <c r="A673" s="34" t="s">
        <v>919</v>
      </c>
      <c r="B673" s="34" t="s">
        <v>918</v>
      </c>
      <c r="C673" s="34" t="s">
        <v>641</v>
      </c>
      <c r="D673" s="125">
        <v>441.67683</v>
      </c>
      <c r="E673" s="125">
        <v>441.67683</v>
      </c>
      <c r="F673" s="57">
        <v>0</v>
      </c>
      <c r="G673" s="56" t="s">
        <v>851</v>
      </c>
    </row>
    <row r="674" spans="1:7" ht="25.5">
      <c r="A674" s="34" t="s">
        <v>917</v>
      </c>
      <c r="B674" s="34" t="s">
        <v>916</v>
      </c>
      <c r="C674" s="34" t="s">
        <v>641</v>
      </c>
      <c r="D674" s="125">
        <v>352.94097</v>
      </c>
      <c r="E674" s="125">
        <v>352.94097</v>
      </c>
      <c r="F674" s="57">
        <v>352.94097</v>
      </c>
      <c r="G674" s="56" t="s">
        <v>759</v>
      </c>
    </row>
    <row r="675" spans="1:7" ht="25.5">
      <c r="A675" s="34" t="s">
        <v>915</v>
      </c>
      <c r="B675" s="34" t="s">
        <v>914</v>
      </c>
      <c r="C675" s="34" t="s">
        <v>641</v>
      </c>
      <c r="D675" s="57">
        <v>21.20787</v>
      </c>
      <c r="E675" s="57">
        <v>21.20787</v>
      </c>
      <c r="F675" s="57">
        <v>21.20787</v>
      </c>
      <c r="G675" s="56" t="s">
        <v>759</v>
      </c>
    </row>
    <row r="676" spans="1:7" ht="25.5">
      <c r="A676" s="34" t="s">
        <v>913</v>
      </c>
      <c r="B676" s="34" t="s">
        <v>912</v>
      </c>
      <c r="C676" s="34" t="s">
        <v>641</v>
      </c>
      <c r="D676" s="125">
        <v>339.14205</v>
      </c>
      <c r="E676" s="125">
        <v>339.14205</v>
      </c>
      <c r="F676" s="57">
        <v>253.99060999999998</v>
      </c>
      <c r="G676" s="56" t="s">
        <v>911</v>
      </c>
    </row>
    <row r="677" spans="1:7" ht="25.5">
      <c r="A677" s="34" t="s">
        <v>910</v>
      </c>
      <c r="B677" s="34" t="s">
        <v>909</v>
      </c>
      <c r="C677" s="34" t="s">
        <v>641</v>
      </c>
      <c r="D677" s="125">
        <v>447.75097999999997</v>
      </c>
      <c r="E677" s="125">
        <v>447.75097999999997</v>
      </c>
      <c r="F677" s="57">
        <v>301.33887</v>
      </c>
      <c r="G677" s="56" t="s">
        <v>815</v>
      </c>
    </row>
    <row r="678" spans="1:7" ht="25.5">
      <c r="A678" s="34" t="s">
        <v>908</v>
      </c>
      <c r="B678" s="34" t="s">
        <v>907</v>
      </c>
      <c r="C678" s="34" t="s">
        <v>641</v>
      </c>
      <c r="D678" s="125">
        <v>545.32997</v>
      </c>
      <c r="E678" s="125">
        <v>545.32997</v>
      </c>
      <c r="F678" s="57">
        <v>388.04766</v>
      </c>
      <c r="G678" s="56" t="s">
        <v>756</v>
      </c>
    </row>
    <row r="679" spans="1:7" ht="25.5">
      <c r="A679" s="34" t="s">
        <v>906</v>
      </c>
      <c r="B679" s="34" t="s">
        <v>905</v>
      </c>
      <c r="C679" s="34" t="s">
        <v>641</v>
      </c>
      <c r="D679" s="125">
        <v>846.7840299999999</v>
      </c>
      <c r="E679" s="125">
        <v>846.7840299999999</v>
      </c>
      <c r="F679" s="57">
        <v>583.5932</v>
      </c>
      <c r="G679" s="56" t="s">
        <v>756</v>
      </c>
    </row>
    <row r="680" spans="1:7" ht="25.5">
      <c r="A680" s="34" t="s">
        <v>904</v>
      </c>
      <c r="B680" s="34" t="s">
        <v>903</v>
      </c>
      <c r="C680" s="34" t="s">
        <v>641</v>
      </c>
      <c r="D680" s="125">
        <v>442.249</v>
      </c>
      <c r="E680" s="125">
        <v>442.249</v>
      </c>
      <c r="F680" s="57">
        <v>322.86397</v>
      </c>
      <c r="G680" s="56" t="s">
        <v>851</v>
      </c>
    </row>
    <row r="681" spans="1:7" ht="25.5">
      <c r="A681" s="34" t="s">
        <v>902</v>
      </c>
      <c r="B681" s="34" t="s">
        <v>901</v>
      </c>
      <c r="C681" s="34" t="s">
        <v>641</v>
      </c>
      <c r="D681" s="125">
        <v>235.64302999999998</v>
      </c>
      <c r="E681" s="125">
        <v>235.64302999999998</v>
      </c>
      <c r="F681" s="57">
        <v>186.38452999999998</v>
      </c>
      <c r="G681" s="56" t="s">
        <v>815</v>
      </c>
    </row>
    <row r="682" spans="1:7" ht="25.5">
      <c r="A682" s="34" t="s">
        <v>900</v>
      </c>
      <c r="B682" s="34" t="s">
        <v>899</v>
      </c>
      <c r="C682" s="34" t="s">
        <v>641</v>
      </c>
      <c r="D682" s="125">
        <v>236.64302999999998</v>
      </c>
      <c r="E682" s="125">
        <v>236.64302999999998</v>
      </c>
      <c r="F682" s="57">
        <v>186.55651</v>
      </c>
      <c r="G682" s="56" t="s">
        <v>815</v>
      </c>
    </row>
    <row r="683" spans="1:7" ht="25.5">
      <c r="A683" s="34" t="s">
        <v>898</v>
      </c>
      <c r="B683" s="34" t="s">
        <v>897</v>
      </c>
      <c r="C683" s="34" t="s">
        <v>641</v>
      </c>
      <c r="D683" s="125">
        <v>236.64302999999998</v>
      </c>
      <c r="E683" s="125">
        <v>236.64302999999998</v>
      </c>
      <c r="F683" s="57">
        <v>186.92469999999997</v>
      </c>
      <c r="G683" s="56" t="s">
        <v>815</v>
      </c>
    </row>
    <row r="684" spans="1:7" ht="25.5">
      <c r="A684" s="34" t="s">
        <v>896</v>
      </c>
      <c r="B684" s="34" t="s">
        <v>895</v>
      </c>
      <c r="C684" s="34" t="s">
        <v>641</v>
      </c>
      <c r="D684" s="125">
        <v>46.54244</v>
      </c>
      <c r="E684" s="57">
        <v>46.54244</v>
      </c>
      <c r="F684" s="57">
        <v>46.54244</v>
      </c>
      <c r="G684" s="56" t="s">
        <v>719</v>
      </c>
    </row>
    <row r="685" spans="1:7" ht="25.5">
      <c r="A685" s="34" t="s">
        <v>894</v>
      </c>
      <c r="B685" s="34" t="s">
        <v>893</v>
      </c>
      <c r="C685" s="34" t="s">
        <v>641</v>
      </c>
      <c r="D685" s="125">
        <v>369.73793</v>
      </c>
      <c r="E685" s="125">
        <v>369.73793</v>
      </c>
      <c r="F685" s="57">
        <v>352.43000000000006</v>
      </c>
      <c r="G685" s="56" t="s">
        <v>719</v>
      </c>
    </row>
    <row r="686" spans="1:7" ht="25.5">
      <c r="A686" s="34" t="s">
        <v>892</v>
      </c>
      <c r="B686" s="34" t="s">
        <v>891</v>
      </c>
      <c r="C686" s="34" t="s">
        <v>641</v>
      </c>
      <c r="D686" s="57">
        <v>28.93176</v>
      </c>
      <c r="E686" s="57">
        <v>28.93176</v>
      </c>
      <c r="F686" s="57">
        <v>28.93176</v>
      </c>
      <c r="G686" s="56" t="s">
        <v>759</v>
      </c>
    </row>
    <row r="687" spans="1:7" ht="25.5">
      <c r="A687" s="34" t="s">
        <v>890</v>
      </c>
      <c r="B687" s="34" t="s">
        <v>889</v>
      </c>
      <c r="C687" s="34" t="s">
        <v>641</v>
      </c>
      <c r="D687" s="125">
        <v>1144.07105</v>
      </c>
      <c r="E687" s="125">
        <v>1144.07105</v>
      </c>
      <c r="F687" s="57">
        <v>1091.57783</v>
      </c>
      <c r="G687" s="56" t="s">
        <v>719</v>
      </c>
    </row>
    <row r="688" spans="1:7" ht="25.5">
      <c r="A688" s="34" t="s">
        <v>888</v>
      </c>
      <c r="B688" s="34" t="s">
        <v>887</v>
      </c>
      <c r="C688" s="34" t="s">
        <v>641</v>
      </c>
      <c r="D688" s="125">
        <v>773.20681</v>
      </c>
      <c r="E688" s="125">
        <v>773.20681</v>
      </c>
      <c r="F688" s="57">
        <v>743.50551</v>
      </c>
      <c r="G688" s="56" t="s">
        <v>719</v>
      </c>
    </row>
    <row r="689" spans="1:7" ht="25.5">
      <c r="A689" s="34" t="s">
        <v>886</v>
      </c>
      <c r="B689" s="34" t="s">
        <v>885</v>
      </c>
      <c r="C689" s="34" t="s">
        <v>641</v>
      </c>
      <c r="D689" s="125">
        <v>848.26</v>
      </c>
      <c r="E689" s="125">
        <v>848.26</v>
      </c>
      <c r="F689" s="57">
        <v>584.08032</v>
      </c>
      <c r="G689" s="56" t="s">
        <v>882</v>
      </c>
    </row>
    <row r="690" spans="1:7" ht="25.5">
      <c r="A690" s="34" t="s">
        <v>884</v>
      </c>
      <c r="B690" s="34" t="s">
        <v>883</v>
      </c>
      <c r="C690" s="34" t="s">
        <v>641</v>
      </c>
      <c r="D690" s="125">
        <v>684.79</v>
      </c>
      <c r="E690" s="125">
        <v>684.79</v>
      </c>
      <c r="F690" s="57">
        <v>0</v>
      </c>
      <c r="G690" s="56" t="s">
        <v>882</v>
      </c>
    </row>
    <row r="691" spans="1:7" ht="25.5">
      <c r="A691" s="34" t="s">
        <v>881</v>
      </c>
      <c r="B691" s="34" t="s">
        <v>880</v>
      </c>
      <c r="C691" s="34" t="s">
        <v>641</v>
      </c>
      <c r="D691" s="125">
        <v>179.047</v>
      </c>
      <c r="E691" s="125">
        <v>179.047</v>
      </c>
      <c r="F691" s="57">
        <v>134.85275</v>
      </c>
      <c r="G691" s="56" t="s">
        <v>851</v>
      </c>
    </row>
    <row r="692" spans="1:7" ht="25.5">
      <c r="A692" s="34" t="s">
        <v>879</v>
      </c>
      <c r="B692" s="34" t="s">
        <v>878</v>
      </c>
      <c r="C692" s="34" t="s">
        <v>641</v>
      </c>
      <c r="D692" s="125">
        <v>466.127</v>
      </c>
      <c r="E692" s="125">
        <v>466.127</v>
      </c>
      <c r="F692" s="57">
        <v>337.26478000000003</v>
      </c>
      <c r="G692" s="56" t="s">
        <v>851</v>
      </c>
    </row>
    <row r="693" spans="1:7" ht="25.5">
      <c r="A693" s="34" t="s">
        <v>877</v>
      </c>
      <c r="B693" s="34" t="s">
        <v>876</v>
      </c>
      <c r="C693" s="34" t="s">
        <v>641</v>
      </c>
      <c r="D693" s="125">
        <v>29.829</v>
      </c>
      <c r="E693" s="125">
        <v>29.829</v>
      </c>
      <c r="F693" s="57">
        <v>22.48097</v>
      </c>
      <c r="G693" s="56" t="s">
        <v>719</v>
      </c>
    </row>
    <row r="694" spans="1:7" ht="25.5">
      <c r="A694" s="34" t="s">
        <v>875</v>
      </c>
      <c r="B694" s="34" t="s">
        <v>874</v>
      </c>
      <c r="C694" s="34" t="s">
        <v>641</v>
      </c>
      <c r="D694" s="125">
        <v>340.922</v>
      </c>
      <c r="E694" s="125">
        <v>340.922</v>
      </c>
      <c r="F694" s="57">
        <v>252.96333</v>
      </c>
      <c r="G694" s="56" t="s">
        <v>756</v>
      </c>
    </row>
    <row r="695" spans="1:7" ht="25.5">
      <c r="A695" s="34" t="s">
        <v>873</v>
      </c>
      <c r="B695" s="34" t="s">
        <v>872</v>
      </c>
      <c r="C695" s="34" t="s">
        <v>641</v>
      </c>
      <c r="D695" s="125">
        <v>19.71442</v>
      </c>
      <c r="E695" s="57">
        <v>19.71442</v>
      </c>
      <c r="F695" s="57">
        <v>19.71442</v>
      </c>
      <c r="G695" s="56" t="s">
        <v>759</v>
      </c>
    </row>
    <row r="696" spans="1:7" ht="25.5">
      <c r="A696" s="34" t="s">
        <v>871</v>
      </c>
      <c r="B696" s="34" t="s">
        <v>870</v>
      </c>
      <c r="C696" s="34" t="s">
        <v>641</v>
      </c>
      <c r="D696" s="57">
        <v>54.16749</v>
      </c>
      <c r="E696" s="57">
        <v>54.16749</v>
      </c>
      <c r="F696" s="57">
        <v>54.16749</v>
      </c>
      <c r="G696" s="56" t="s">
        <v>759</v>
      </c>
    </row>
    <row r="697" spans="1:7" ht="25.5">
      <c r="A697" s="34" t="s">
        <v>869</v>
      </c>
      <c r="B697" s="34" t="s">
        <v>868</v>
      </c>
      <c r="C697" s="34" t="s">
        <v>641</v>
      </c>
      <c r="D697" s="57">
        <v>13.22874</v>
      </c>
      <c r="E697" s="57">
        <v>13.22874</v>
      </c>
      <c r="F697" s="57">
        <v>13.22874</v>
      </c>
      <c r="G697" s="56" t="s">
        <v>759</v>
      </c>
    </row>
    <row r="698" spans="1:7" ht="25.5">
      <c r="A698" s="34" t="s">
        <v>867</v>
      </c>
      <c r="B698" s="34" t="s">
        <v>866</v>
      </c>
      <c r="C698" s="34" t="s">
        <v>641</v>
      </c>
      <c r="D698" s="125">
        <v>474.222</v>
      </c>
      <c r="E698" s="125">
        <v>474.222</v>
      </c>
      <c r="F698" s="57">
        <v>404.41216999999995</v>
      </c>
      <c r="G698" s="56" t="s">
        <v>756</v>
      </c>
    </row>
    <row r="699" spans="1:7" ht="25.5">
      <c r="A699" s="34" t="s">
        <v>865</v>
      </c>
      <c r="B699" s="34" t="s">
        <v>864</v>
      </c>
      <c r="C699" s="34" t="s">
        <v>641</v>
      </c>
      <c r="D699" s="57">
        <v>28.22803</v>
      </c>
      <c r="E699" s="57">
        <v>28.22803</v>
      </c>
      <c r="F699" s="57">
        <v>28.22803</v>
      </c>
      <c r="G699" s="56" t="s">
        <v>759</v>
      </c>
    </row>
    <row r="700" spans="1:7" ht="25.5">
      <c r="A700" s="34" t="s">
        <v>863</v>
      </c>
      <c r="B700" s="34" t="s">
        <v>862</v>
      </c>
      <c r="C700" s="34" t="s">
        <v>641</v>
      </c>
      <c r="D700" s="125">
        <v>20.84163</v>
      </c>
      <c r="E700" s="57">
        <v>20.84163</v>
      </c>
      <c r="F700" s="57">
        <v>20.84163</v>
      </c>
      <c r="G700" s="56" t="s">
        <v>759</v>
      </c>
    </row>
    <row r="701" spans="1:7" ht="25.5">
      <c r="A701" s="34" t="s">
        <v>861</v>
      </c>
      <c r="B701" s="34" t="s">
        <v>860</v>
      </c>
      <c r="C701" s="34" t="s">
        <v>641</v>
      </c>
      <c r="D701" s="125">
        <v>474.222</v>
      </c>
      <c r="E701" s="125">
        <v>474.222</v>
      </c>
      <c r="F701" s="57">
        <v>406.71462999999994</v>
      </c>
      <c r="G701" s="56" t="s">
        <v>815</v>
      </c>
    </row>
    <row r="702" spans="1:7" ht="25.5">
      <c r="A702" s="34" t="s">
        <v>859</v>
      </c>
      <c r="B702" s="34" t="s">
        <v>858</v>
      </c>
      <c r="C702" s="34" t="s">
        <v>641</v>
      </c>
      <c r="D702" s="125">
        <v>253.10478</v>
      </c>
      <c r="E702" s="125">
        <v>253.10478</v>
      </c>
      <c r="F702" s="57">
        <v>234.55040999999997</v>
      </c>
      <c r="G702" s="56" t="s">
        <v>759</v>
      </c>
    </row>
    <row r="703" spans="1:7" ht="25.5">
      <c r="A703" s="34" t="s">
        <v>857</v>
      </c>
      <c r="B703" s="34" t="s">
        <v>856</v>
      </c>
      <c r="C703" s="34" t="s">
        <v>641</v>
      </c>
      <c r="D703" s="125">
        <v>20.91103</v>
      </c>
      <c r="E703" s="57">
        <v>20.91103</v>
      </c>
      <c r="F703" s="57">
        <v>20.91103</v>
      </c>
      <c r="G703" s="56" t="s">
        <v>759</v>
      </c>
    </row>
    <row r="704" spans="1:7" ht="25.5">
      <c r="A704" s="34" t="s">
        <v>855</v>
      </c>
      <c r="B704" s="34" t="s">
        <v>854</v>
      </c>
      <c r="C704" s="34" t="s">
        <v>641</v>
      </c>
      <c r="D704" s="125">
        <v>21.67453</v>
      </c>
      <c r="E704" s="57">
        <v>21.67453</v>
      </c>
      <c r="F704" s="57">
        <v>21.67453</v>
      </c>
      <c r="G704" s="56" t="s">
        <v>759</v>
      </c>
    </row>
    <row r="705" spans="1:7" ht="25.5">
      <c r="A705" s="34" t="s">
        <v>853</v>
      </c>
      <c r="B705" s="34" t="s">
        <v>852</v>
      </c>
      <c r="C705" s="34" t="s">
        <v>641</v>
      </c>
      <c r="D705" s="125">
        <v>455.08899</v>
      </c>
      <c r="E705" s="125">
        <v>455.08899</v>
      </c>
      <c r="F705" s="57">
        <v>346.51714</v>
      </c>
      <c r="G705" s="56" t="s">
        <v>851</v>
      </c>
    </row>
    <row r="706" spans="1:7" ht="25.5">
      <c r="A706" s="34" t="s">
        <v>850</v>
      </c>
      <c r="B706" s="34" t="s">
        <v>849</v>
      </c>
      <c r="C706" s="34" t="s">
        <v>641</v>
      </c>
      <c r="D706" s="57">
        <v>296.05411</v>
      </c>
      <c r="E706" s="57">
        <v>296.05411</v>
      </c>
      <c r="F706" s="57">
        <v>296.05411</v>
      </c>
      <c r="G706" s="56" t="s">
        <v>719</v>
      </c>
    </row>
    <row r="707" spans="1:7" ht="25.5">
      <c r="A707" s="34" t="s">
        <v>848</v>
      </c>
      <c r="B707" s="34" t="s">
        <v>847</v>
      </c>
      <c r="C707" s="34" t="s">
        <v>641</v>
      </c>
      <c r="D707" s="125">
        <v>54.937</v>
      </c>
      <c r="E707" s="125">
        <v>54.937</v>
      </c>
      <c r="F707" s="57">
        <v>52.66131</v>
      </c>
      <c r="G707" s="56" t="s">
        <v>719</v>
      </c>
    </row>
    <row r="708" spans="1:7" ht="25.5">
      <c r="A708" s="34" t="s">
        <v>846</v>
      </c>
      <c r="B708" s="34" t="s">
        <v>845</v>
      </c>
      <c r="C708" s="34" t="s">
        <v>641</v>
      </c>
      <c r="D708" s="125">
        <v>51.9518</v>
      </c>
      <c r="E708" s="57">
        <v>51.9518</v>
      </c>
      <c r="F708" s="57">
        <v>51.9518</v>
      </c>
      <c r="G708" s="56" t="s">
        <v>719</v>
      </c>
    </row>
    <row r="709" spans="1:7" ht="25.5">
      <c r="A709" s="34" t="s">
        <v>844</v>
      </c>
      <c r="B709" s="34" t="s">
        <v>843</v>
      </c>
      <c r="C709" s="34" t="s">
        <v>641</v>
      </c>
      <c r="D709" s="125">
        <v>9.42471</v>
      </c>
      <c r="E709" s="57">
        <v>9.42471</v>
      </c>
      <c r="F709" s="57">
        <v>9.42471</v>
      </c>
      <c r="G709" s="56" t="s">
        <v>842</v>
      </c>
    </row>
    <row r="710" spans="1:7" ht="25.5">
      <c r="A710" s="34" t="s">
        <v>841</v>
      </c>
      <c r="B710" s="34" t="s">
        <v>840</v>
      </c>
      <c r="C710" s="34" t="s">
        <v>641</v>
      </c>
      <c r="D710" s="125">
        <v>234.41803</v>
      </c>
      <c r="E710" s="125">
        <v>234.41803</v>
      </c>
      <c r="F710" s="57">
        <v>182.84772</v>
      </c>
      <c r="G710" s="56" t="s">
        <v>815</v>
      </c>
    </row>
    <row r="711" spans="1:7" ht="25.5">
      <c r="A711" s="34" t="s">
        <v>839</v>
      </c>
      <c r="B711" s="34" t="s">
        <v>838</v>
      </c>
      <c r="C711" s="34" t="s">
        <v>641</v>
      </c>
      <c r="D711" s="125">
        <v>233.41801</v>
      </c>
      <c r="E711" s="125">
        <v>233.41801</v>
      </c>
      <c r="F711" s="57">
        <v>183.18874</v>
      </c>
      <c r="G711" s="56" t="s">
        <v>815</v>
      </c>
    </row>
    <row r="712" spans="1:7" ht="25.5">
      <c r="A712" s="34" t="s">
        <v>837</v>
      </c>
      <c r="B712" s="34" t="s">
        <v>836</v>
      </c>
      <c r="C712" s="34" t="s">
        <v>641</v>
      </c>
      <c r="D712" s="125">
        <v>430.31802</v>
      </c>
      <c r="E712" s="125">
        <v>430.31802</v>
      </c>
      <c r="F712" s="57">
        <v>289.36632000000003</v>
      </c>
      <c r="G712" s="56" t="s">
        <v>815</v>
      </c>
    </row>
    <row r="713" spans="1:7" ht="25.5">
      <c r="A713" s="34" t="s">
        <v>835</v>
      </c>
      <c r="B713" s="34" t="s">
        <v>834</v>
      </c>
      <c r="C713" s="34" t="s">
        <v>641</v>
      </c>
      <c r="D713" s="125">
        <v>34.743</v>
      </c>
      <c r="E713" s="125">
        <v>34.743</v>
      </c>
      <c r="F713" s="57">
        <v>28.29592</v>
      </c>
      <c r="G713" s="56" t="s">
        <v>759</v>
      </c>
    </row>
    <row r="714" spans="1:7" ht="25.5">
      <c r="A714" s="34" t="s">
        <v>833</v>
      </c>
      <c r="B714" s="34" t="s">
        <v>832</v>
      </c>
      <c r="C714" s="34" t="s">
        <v>641</v>
      </c>
      <c r="D714" s="57">
        <v>232.05850999999998</v>
      </c>
      <c r="E714" s="57">
        <v>232.05850999999998</v>
      </c>
      <c r="F714" s="57">
        <v>232.05850999999998</v>
      </c>
      <c r="G714" s="56" t="s">
        <v>759</v>
      </c>
    </row>
    <row r="715" spans="1:7" ht="25.5">
      <c r="A715" s="34" t="s">
        <v>831</v>
      </c>
      <c r="B715" s="34" t="s">
        <v>830</v>
      </c>
      <c r="C715" s="34" t="s">
        <v>641</v>
      </c>
      <c r="D715" s="57">
        <v>534.4187199999999</v>
      </c>
      <c r="E715" s="57">
        <v>534.4187199999999</v>
      </c>
      <c r="F715" s="57">
        <v>534.4187199999999</v>
      </c>
      <c r="G715" s="56" t="s">
        <v>759</v>
      </c>
    </row>
    <row r="716" spans="1:7" ht="25.5">
      <c r="A716" s="34" t="s">
        <v>829</v>
      </c>
      <c r="B716" s="34" t="s">
        <v>828</v>
      </c>
      <c r="C716" s="34" t="s">
        <v>641</v>
      </c>
      <c r="D716" s="57">
        <v>549.74445</v>
      </c>
      <c r="E716" s="57">
        <v>549.74445</v>
      </c>
      <c r="F716" s="57">
        <v>549.74445</v>
      </c>
      <c r="G716" s="56" t="s">
        <v>719</v>
      </c>
    </row>
    <row r="717" spans="1:7" ht="25.5">
      <c r="A717" s="34" t="s">
        <v>827</v>
      </c>
      <c r="B717" s="34" t="s">
        <v>826</v>
      </c>
      <c r="C717" s="34" t="s">
        <v>641</v>
      </c>
      <c r="D717" s="57">
        <v>37.69524</v>
      </c>
      <c r="E717" s="57">
        <v>37.69524</v>
      </c>
      <c r="F717" s="57">
        <v>37.69524</v>
      </c>
      <c r="G717" s="56" t="s">
        <v>719</v>
      </c>
    </row>
    <row r="718" spans="1:7" ht="25.5">
      <c r="A718" s="34" t="s">
        <v>825</v>
      </c>
      <c r="B718" s="34" t="s">
        <v>824</v>
      </c>
      <c r="C718" s="34" t="s">
        <v>641</v>
      </c>
      <c r="D718" s="125">
        <v>21.429</v>
      </c>
      <c r="E718" s="125">
        <v>21.429</v>
      </c>
      <c r="F718" s="57">
        <v>16.25439</v>
      </c>
      <c r="G718" s="56" t="s">
        <v>719</v>
      </c>
    </row>
    <row r="719" spans="1:7" ht="25.5">
      <c r="A719" s="34" t="s">
        <v>823</v>
      </c>
      <c r="B719" s="34" t="s">
        <v>822</v>
      </c>
      <c r="C719" s="34" t="s">
        <v>641</v>
      </c>
      <c r="D719" s="125">
        <v>39.221</v>
      </c>
      <c r="E719" s="125">
        <v>39.221</v>
      </c>
      <c r="F719" s="57">
        <v>31.30555</v>
      </c>
      <c r="G719" s="56" t="s">
        <v>719</v>
      </c>
    </row>
    <row r="720" spans="1:7" ht="25.5">
      <c r="A720" s="34" t="s">
        <v>821</v>
      </c>
      <c r="B720" s="34" t="s">
        <v>820</v>
      </c>
      <c r="C720" s="34" t="s">
        <v>641</v>
      </c>
      <c r="D720" s="125">
        <v>320.97399</v>
      </c>
      <c r="E720" s="125">
        <v>320.97399</v>
      </c>
      <c r="F720" s="57">
        <v>302.06952</v>
      </c>
      <c r="G720" s="56" t="s">
        <v>719</v>
      </c>
    </row>
    <row r="721" spans="1:7" ht="25.5">
      <c r="A721" s="34" t="s">
        <v>819</v>
      </c>
      <c r="B721" s="34" t="s">
        <v>818</v>
      </c>
      <c r="C721" s="34" t="s">
        <v>641</v>
      </c>
      <c r="D721" s="125">
        <v>26.056</v>
      </c>
      <c r="E721" s="125">
        <v>26.056</v>
      </c>
      <c r="F721" s="57">
        <v>9.25721</v>
      </c>
      <c r="G721" s="56" t="s">
        <v>719</v>
      </c>
    </row>
    <row r="722" spans="1:7" ht="25.5">
      <c r="A722" s="34" t="s">
        <v>817</v>
      </c>
      <c r="B722" s="34" t="s">
        <v>816</v>
      </c>
      <c r="C722" s="34" t="s">
        <v>641</v>
      </c>
      <c r="D722" s="57">
        <v>148.66631999999998</v>
      </c>
      <c r="E722" s="57">
        <v>148.66631999999998</v>
      </c>
      <c r="F722" s="57">
        <v>148.66631999999998</v>
      </c>
      <c r="G722" s="56" t="s">
        <v>815</v>
      </c>
    </row>
    <row r="723" spans="1:7" ht="25.5">
      <c r="A723" s="34" t="s">
        <v>814</v>
      </c>
      <c r="B723" s="34" t="s">
        <v>813</v>
      </c>
      <c r="C723" s="34" t="s">
        <v>641</v>
      </c>
      <c r="D723" s="125">
        <v>47.45634</v>
      </c>
      <c r="E723" s="57">
        <v>47.45634</v>
      </c>
      <c r="F723" s="57">
        <v>47.45634</v>
      </c>
      <c r="G723" s="56" t="s">
        <v>719</v>
      </c>
    </row>
    <row r="724" spans="1:7" ht="25.5">
      <c r="A724" s="34" t="s">
        <v>812</v>
      </c>
      <c r="B724" s="34" t="s">
        <v>811</v>
      </c>
      <c r="C724" s="34" t="s">
        <v>641</v>
      </c>
      <c r="D724" s="125">
        <v>27.045</v>
      </c>
      <c r="E724" s="125">
        <v>27.045</v>
      </c>
      <c r="F724" s="57">
        <v>21.94642</v>
      </c>
      <c r="G724" s="56" t="s">
        <v>759</v>
      </c>
    </row>
    <row r="725" spans="1:7" ht="25.5">
      <c r="A725" s="34" t="s">
        <v>810</v>
      </c>
      <c r="B725" s="34" t="s">
        <v>809</v>
      </c>
      <c r="C725" s="34" t="s">
        <v>641</v>
      </c>
      <c r="D725" s="125">
        <v>27.045</v>
      </c>
      <c r="E725" s="125">
        <v>27.045</v>
      </c>
      <c r="F725" s="57">
        <v>22.01968</v>
      </c>
      <c r="G725" s="56" t="s">
        <v>759</v>
      </c>
    </row>
    <row r="726" spans="1:7" ht="25.5">
      <c r="A726" s="34" t="s">
        <v>808</v>
      </c>
      <c r="B726" s="34" t="s">
        <v>807</v>
      </c>
      <c r="C726" s="34" t="s">
        <v>641</v>
      </c>
      <c r="D726" s="125">
        <v>36.789</v>
      </c>
      <c r="E726" s="125">
        <v>36.789</v>
      </c>
      <c r="F726" s="57">
        <v>31.23821</v>
      </c>
      <c r="G726" s="56" t="s">
        <v>719</v>
      </c>
    </row>
    <row r="727" spans="1:7" ht="25.5">
      <c r="A727" s="34" t="s">
        <v>806</v>
      </c>
      <c r="B727" s="34" t="s">
        <v>805</v>
      </c>
      <c r="C727" s="34" t="s">
        <v>641</v>
      </c>
      <c r="D727" s="125">
        <v>30.45</v>
      </c>
      <c r="E727" s="125">
        <v>30.45</v>
      </c>
      <c r="F727" s="57">
        <v>21.76295</v>
      </c>
      <c r="G727" s="56" t="s">
        <v>719</v>
      </c>
    </row>
    <row r="728" spans="1:7" ht="25.5">
      <c r="A728" s="34" t="s">
        <v>804</v>
      </c>
      <c r="B728" s="34" t="s">
        <v>803</v>
      </c>
      <c r="C728" s="34" t="s">
        <v>641</v>
      </c>
      <c r="D728" s="125">
        <v>34.959</v>
      </c>
      <c r="E728" s="125">
        <v>34.959</v>
      </c>
      <c r="F728" s="57">
        <v>32.80689</v>
      </c>
      <c r="G728" s="56" t="s">
        <v>719</v>
      </c>
    </row>
    <row r="729" spans="1:7" ht="25.5">
      <c r="A729" s="34" t="s">
        <v>802</v>
      </c>
      <c r="B729" s="34" t="s">
        <v>801</v>
      </c>
      <c r="C729" s="34" t="s">
        <v>641</v>
      </c>
      <c r="D729" s="57">
        <v>26.63424</v>
      </c>
      <c r="E729" s="57">
        <v>26.63424</v>
      </c>
      <c r="F729" s="57">
        <v>26.63424</v>
      </c>
      <c r="G729" s="56" t="s">
        <v>719</v>
      </c>
    </row>
    <row r="730" spans="1:7" ht="25.5">
      <c r="A730" s="34" t="s">
        <v>800</v>
      </c>
      <c r="B730" s="34" t="s">
        <v>799</v>
      </c>
      <c r="C730" s="34" t="s">
        <v>641</v>
      </c>
      <c r="D730" s="125">
        <v>101.697</v>
      </c>
      <c r="E730" s="125">
        <v>101.697</v>
      </c>
      <c r="F730" s="57">
        <v>74.64067</v>
      </c>
      <c r="G730" s="56" t="s">
        <v>719</v>
      </c>
    </row>
    <row r="731" spans="1:7" ht="25.5">
      <c r="A731" s="34" t="s">
        <v>798</v>
      </c>
      <c r="B731" s="34" t="s">
        <v>797</v>
      </c>
      <c r="C731" s="34" t="s">
        <v>641</v>
      </c>
      <c r="D731" s="57">
        <v>30.135</v>
      </c>
      <c r="E731" s="57">
        <v>30.135</v>
      </c>
      <c r="F731" s="57">
        <v>24.423</v>
      </c>
      <c r="G731" s="56" t="s">
        <v>759</v>
      </c>
    </row>
    <row r="732" spans="1:7" ht="25.5">
      <c r="A732" s="34" t="s">
        <v>796</v>
      </c>
      <c r="B732" s="34" t="s">
        <v>795</v>
      </c>
      <c r="C732" s="34" t="s">
        <v>641</v>
      </c>
      <c r="D732" s="125">
        <v>22.85724</v>
      </c>
      <c r="E732" s="57">
        <v>22.85724</v>
      </c>
      <c r="F732" s="57">
        <v>22.85724</v>
      </c>
      <c r="G732" s="56" t="s">
        <v>759</v>
      </c>
    </row>
    <row r="733" spans="1:7" ht="25.5">
      <c r="A733" s="34" t="s">
        <v>794</v>
      </c>
      <c r="B733" s="34" t="s">
        <v>793</v>
      </c>
      <c r="C733" s="34" t="s">
        <v>641</v>
      </c>
      <c r="D733" s="57">
        <v>60.29348</v>
      </c>
      <c r="E733" s="57">
        <v>60.29348</v>
      </c>
      <c r="F733" s="57">
        <v>60.29348</v>
      </c>
      <c r="G733" s="56" t="s">
        <v>759</v>
      </c>
    </row>
    <row r="734" spans="1:7" ht="25.5">
      <c r="A734" s="34" t="s">
        <v>792</v>
      </c>
      <c r="B734" s="34" t="s">
        <v>791</v>
      </c>
      <c r="C734" s="34" t="s">
        <v>641</v>
      </c>
      <c r="D734" s="57">
        <v>13.65813</v>
      </c>
      <c r="E734" s="57">
        <v>13.65813</v>
      </c>
      <c r="F734" s="57">
        <v>13.65813</v>
      </c>
      <c r="G734" s="56" t="s">
        <v>759</v>
      </c>
    </row>
    <row r="735" spans="1:7" ht="25.5">
      <c r="A735" s="34" t="s">
        <v>790</v>
      </c>
      <c r="B735" s="34" t="s">
        <v>789</v>
      </c>
      <c r="C735" s="34" t="s">
        <v>641</v>
      </c>
      <c r="D735" s="125">
        <v>22.46337</v>
      </c>
      <c r="E735" s="57">
        <v>22.46337</v>
      </c>
      <c r="F735" s="57">
        <v>22.46337</v>
      </c>
      <c r="G735" s="56" t="s">
        <v>759</v>
      </c>
    </row>
    <row r="736" spans="1:7" ht="25.5">
      <c r="A736" s="34" t="s">
        <v>788</v>
      </c>
      <c r="B736" s="34" t="s">
        <v>787</v>
      </c>
      <c r="C736" s="34" t="s">
        <v>641</v>
      </c>
      <c r="D736" s="125">
        <v>42.23295</v>
      </c>
      <c r="E736" s="57">
        <v>42.23295</v>
      </c>
      <c r="F736" s="57">
        <v>42.23295</v>
      </c>
      <c r="G736" s="56" t="s">
        <v>759</v>
      </c>
    </row>
    <row r="737" spans="1:7" ht="25.5">
      <c r="A737" s="34" t="s">
        <v>786</v>
      </c>
      <c r="B737" s="34" t="s">
        <v>785</v>
      </c>
      <c r="C737" s="34" t="s">
        <v>641</v>
      </c>
      <c r="D737" s="125">
        <v>38.64</v>
      </c>
      <c r="E737" s="125">
        <v>38.64</v>
      </c>
      <c r="F737" s="57">
        <v>31.62655</v>
      </c>
      <c r="G737" s="56" t="s">
        <v>719</v>
      </c>
    </row>
    <row r="738" spans="1:7" ht="25.5">
      <c r="A738" s="34" t="s">
        <v>784</v>
      </c>
      <c r="B738" s="34" t="s">
        <v>783</v>
      </c>
      <c r="C738" s="34" t="s">
        <v>641</v>
      </c>
      <c r="D738" s="125">
        <v>28.98</v>
      </c>
      <c r="E738" s="125">
        <v>28.98</v>
      </c>
      <c r="F738" s="57">
        <v>18.31232</v>
      </c>
      <c r="G738" s="56" t="s">
        <v>719</v>
      </c>
    </row>
    <row r="739" spans="1:7" ht="25.5">
      <c r="A739" s="34" t="s">
        <v>782</v>
      </c>
      <c r="B739" s="34" t="s">
        <v>781</v>
      </c>
      <c r="C739" s="34" t="s">
        <v>641</v>
      </c>
      <c r="D739" s="125">
        <v>15.75</v>
      </c>
      <c r="E739" s="125">
        <v>15.75</v>
      </c>
      <c r="F739" s="57">
        <v>13.11237</v>
      </c>
      <c r="G739" s="56" t="s">
        <v>759</v>
      </c>
    </row>
    <row r="740" spans="1:7" ht="25.5">
      <c r="A740" s="34" t="s">
        <v>780</v>
      </c>
      <c r="B740" s="34" t="s">
        <v>779</v>
      </c>
      <c r="C740" s="34" t="s">
        <v>641</v>
      </c>
      <c r="D740" s="57">
        <v>123.58252</v>
      </c>
      <c r="E740" s="57">
        <v>123.58252</v>
      </c>
      <c r="F740" s="57">
        <v>123.58252</v>
      </c>
      <c r="G740" s="56" t="s">
        <v>759</v>
      </c>
    </row>
    <row r="741" spans="1:7" ht="25.5">
      <c r="A741" s="34" t="s">
        <v>778</v>
      </c>
      <c r="B741" s="34" t="s">
        <v>777</v>
      </c>
      <c r="C741" s="34" t="s">
        <v>641</v>
      </c>
      <c r="D741" s="125">
        <v>45.086</v>
      </c>
      <c r="E741" s="125">
        <v>45.086</v>
      </c>
      <c r="F741" s="57">
        <v>39.32179</v>
      </c>
      <c r="G741" s="56" t="s">
        <v>759</v>
      </c>
    </row>
    <row r="742" spans="1:7" ht="25.5">
      <c r="A742" s="34" t="s">
        <v>776</v>
      </c>
      <c r="B742" s="34" t="s">
        <v>775</v>
      </c>
      <c r="C742" s="34" t="s">
        <v>641</v>
      </c>
      <c r="D742" s="125">
        <v>54.563</v>
      </c>
      <c r="E742" s="125">
        <v>54.563</v>
      </c>
      <c r="F742" s="57">
        <v>34.76463</v>
      </c>
      <c r="G742" s="56" t="s">
        <v>759</v>
      </c>
    </row>
    <row r="743" spans="1:7" ht="25.5">
      <c r="A743" s="34" t="s">
        <v>774</v>
      </c>
      <c r="B743" s="34" t="s">
        <v>773</v>
      </c>
      <c r="C743" s="34" t="s">
        <v>641</v>
      </c>
      <c r="D743" s="125">
        <v>33.829</v>
      </c>
      <c r="E743" s="125">
        <v>33.829</v>
      </c>
      <c r="F743" s="57">
        <v>30.03671</v>
      </c>
      <c r="G743" s="56" t="s">
        <v>719</v>
      </c>
    </row>
    <row r="744" spans="1:7" ht="25.5">
      <c r="A744" s="34" t="s">
        <v>772</v>
      </c>
      <c r="B744" s="34" t="s">
        <v>771</v>
      </c>
      <c r="C744" s="34" t="s">
        <v>641</v>
      </c>
      <c r="D744" s="125">
        <v>21.02313</v>
      </c>
      <c r="E744" s="57">
        <v>21.02313</v>
      </c>
      <c r="F744" s="57">
        <v>21.02313</v>
      </c>
      <c r="G744" s="56" t="s">
        <v>719</v>
      </c>
    </row>
    <row r="745" spans="1:7" ht="25.5">
      <c r="A745" s="34" t="s">
        <v>770</v>
      </c>
      <c r="B745" s="34" t="s">
        <v>769</v>
      </c>
      <c r="C745" s="34" t="s">
        <v>641</v>
      </c>
      <c r="D745" s="125">
        <v>22.5</v>
      </c>
      <c r="E745" s="125">
        <v>22.5</v>
      </c>
      <c r="F745" s="57">
        <v>7.98016</v>
      </c>
      <c r="G745" s="56" t="s">
        <v>719</v>
      </c>
    </row>
    <row r="746" spans="1:7" ht="25.5">
      <c r="A746" s="34" t="s">
        <v>768</v>
      </c>
      <c r="B746" s="34" t="s">
        <v>767</v>
      </c>
      <c r="C746" s="34" t="s">
        <v>641</v>
      </c>
      <c r="D746" s="125">
        <v>30.68021</v>
      </c>
      <c r="E746" s="57">
        <v>30.68021</v>
      </c>
      <c r="F746" s="57">
        <v>30.68021</v>
      </c>
      <c r="G746" s="56" t="s">
        <v>759</v>
      </c>
    </row>
    <row r="747" spans="1:7" ht="25.5">
      <c r="A747" s="34" t="s">
        <v>766</v>
      </c>
      <c r="B747" s="34" t="s">
        <v>765</v>
      </c>
      <c r="C747" s="34" t="s">
        <v>641</v>
      </c>
      <c r="D747" s="57">
        <v>186.59902</v>
      </c>
      <c r="E747" s="57">
        <v>186.59902</v>
      </c>
      <c r="F747" s="57">
        <v>186.59902</v>
      </c>
      <c r="G747" s="56" t="s">
        <v>759</v>
      </c>
    </row>
    <row r="748" spans="1:7" ht="25.5">
      <c r="A748" s="34" t="s">
        <v>764</v>
      </c>
      <c r="B748" s="34" t="s">
        <v>763</v>
      </c>
      <c r="C748" s="34" t="s">
        <v>641</v>
      </c>
      <c r="D748" s="57">
        <v>34.41556</v>
      </c>
      <c r="E748" s="57">
        <v>34.41556</v>
      </c>
      <c r="F748" s="57">
        <v>34.41556</v>
      </c>
      <c r="G748" s="56" t="s">
        <v>762</v>
      </c>
    </row>
    <row r="749" spans="1:7" ht="25.5">
      <c r="A749" s="34" t="s">
        <v>761</v>
      </c>
      <c r="B749" s="34" t="s">
        <v>760</v>
      </c>
      <c r="C749" s="34" t="s">
        <v>641</v>
      </c>
      <c r="D749" s="125">
        <v>22.03137</v>
      </c>
      <c r="E749" s="57">
        <v>22.03137</v>
      </c>
      <c r="F749" s="57">
        <v>22.03137</v>
      </c>
      <c r="G749" s="56" t="s">
        <v>759</v>
      </c>
    </row>
    <row r="750" spans="1:7" ht="25.5">
      <c r="A750" s="34" t="s">
        <v>758</v>
      </c>
      <c r="B750" s="34" t="s">
        <v>757</v>
      </c>
      <c r="C750" s="34" t="s">
        <v>641</v>
      </c>
      <c r="D750" s="57">
        <v>243.49441</v>
      </c>
      <c r="E750" s="57">
        <v>243.49441</v>
      </c>
      <c r="F750" s="57">
        <v>243.49441</v>
      </c>
      <c r="G750" s="56" t="s">
        <v>756</v>
      </c>
    </row>
    <row r="751" spans="1:7" ht="25.5">
      <c r="A751" s="34" t="s">
        <v>755</v>
      </c>
      <c r="B751" s="34" t="s">
        <v>754</v>
      </c>
      <c r="C751" s="34" t="s">
        <v>641</v>
      </c>
      <c r="D751" s="57">
        <v>22.73811</v>
      </c>
      <c r="E751" s="57">
        <v>22.73811</v>
      </c>
      <c r="F751" s="57">
        <v>22.73811</v>
      </c>
      <c r="G751" s="56" t="s">
        <v>719</v>
      </c>
    </row>
    <row r="752" spans="1:7" ht="25.5">
      <c r="A752" s="34" t="s">
        <v>753</v>
      </c>
      <c r="B752" s="34" t="s">
        <v>752</v>
      </c>
      <c r="C752" s="34" t="s">
        <v>641</v>
      </c>
      <c r="D752" s="57">
        <v>2.23468</v>
      </c>
      <c r="E752" s="57">
        <v>2.23468</v>
      </c>
      <c r="F752" s="57">
        <v>2.23468</v>
      </c>
      <c r="G752" s="56" t="s">
        <v>719</v>
      </c>
    </row>
    <row r="753" spans="1:7" ht="25.5">
      <c r="A753" s="34" t="s">
        <v>751</v>
      </c>
      <c r="B753" s="34" t="s">
        <v>750</v>
      </c>
      <c r="C753" s="34" t="s">
        <v>641</v>
      </c>
      <c r="D753" s="57">
        <v>2.23468</v>
      </c>
      <c r="E753" s="57">
        <v>2.23468</v>
      </c>
      <c r="F753" s="57">
        <v>2.23468</v>
      </c>
      <c r="G753" s="56" t="s">
        <v>719</v>
      </c>
    </row>
    <row r="754" spans="1:7" ht="25.5">
      <c r="A754" s="34" t="s">
        <v>749</v>
      </c>
      <c r="B754" s="34" t="s">
        <v>748</v>
      </c>
      <c r="C754" s="34" t="s">
        <v>641</v>
      </c>
      <c r="D754" s="57">
        <v>2.23468</v>
      </c>
      <c r="E754" s="57">
        <v>2.23468</v>
      </c>
      <c r="F754" s="57">
        <v>2.23468</v>
      </c>
      <c r="G754" s="56" t="s">
        <v>719</v>
      </c>
    </row>
    <row r="755" spans="1:7" ht="25.5">
      <c r="A755" s="34" t="s">
        <v>747</v>
      </c>
      <c r="B755" s="34" t="s">
        <v>746</v>
      </c>
      <c r="C755" s="34" t="s">
        <v>641</v>
      </c>
      <c r="D755" s="125">
        <v>37.18318</v>
      </c>
      <c r="E755" s="125">
        <v>37.18318</v>
      </c>
      <c r="F755" s="57">
        <v>37.183</v>
      </c>
      <c r="G755" s="56" t="s">
        <v>719</v>
      </c>
    </row>
    <row r="756" spans="1:7" ht="25.5">
      <c r="A756" s="34" t="s">
        <v>745</v>
      </c>
      <c r="B756" s="34" t="s">
        <v>744</v>
      </c>
      <c r="C756" s="34" t="s">
        <v>641</v>
      </c>
      <c r="D756" s="119">
        <v>317.88934</v>
      </c>
      <c r="E756" s="119">
        <v>317.88934</v>
      </c>
      <c r="F756" s="119">
        <v>317.88934</v>
      </c>
      <c r="G756" s="56" t="s">
        <v>719</v>
      </c>
    </row>
    <row r="757" spans="1:7" ht="25.5">
      <c r="A757" s="34" t="s">
        <v>743</v>
      </c>
      <c r="B757" s="34" t="s">
        <v>742</v>
      </c>
      <c r="C757" s="34" t="s">
        <v>641</v>
      </c>
      <c r="D757" s="128">
        <v>57.34290000000001</v>
      </c>
      <c r="E757" s="128">
        <v>57.34290000000001</v>
      </c>
      <c r="F757" s="128">
        <v>57.34290000000001</v>
      </c>
      <c r="G757" s="56" t="s">
        <v>719</v>
      </c>
    </row>
    <row r="758" spans="1:7" ht="25.5">
      <c r="A758" s="34" t="s">
        <v>741</v>
      </c>
      <c r="B758" s="34" t="s">
        <v>740</v>
      </c>
      <c r="C758" s="34" t="s">
        <v>641</v>
      </c>
      <c r="D758" s="119">
        <v>257.49420000000003</v>
      </c>
      <c r="E758" s="119">
        <v>257.49420000000003</v>
      </c>
      <c r="F758" s="119">
        <v>257.49420000000003</v>
      </c>
      <c r="G758" s="56" t="s">
        <v>719</v>
      </c>
    </row>
    <row r="759" spans="1:7" ht="25.5">
      <c r="A759" s="34" t="s">
        <v>739</v>
      </c>
      <c r="B759" s="34" t="s">
        <v>738</v>
      </c>
      <c r="C759" s="34" t="s">
        <v>641</v>
      </c>
      <c r="D759" s="119">
        <v>21.74632</v>
      </c>
      <c r="E759" s="119">
        <v>21.74632</v>
      </c>
      <c r="F759" s="119">
        <v>21.74632</v>
      </c>
      <c r="G759" s="56" t="s">
        <v>719</v>
      </c>
    </row>
    <row r="760" spans="1:7" ht="25.5">
      <c r="A760" s="34" t="s">
        <v>737</v>
      </c>
      <c r="B760" s="34" t="s">
        <v>736</v>
      </c>
      <c r="C760" s="34" t="s">
        <v>641</v>
      </c>
      <c r="D760" s="119">
        <v>49.58947</v>
      </c>
      <c r="E760" s="119">
        <v>49.58947</v>
      </c>
      <c r="F760" s="119">
        <v>49.58947</v>
      </c>
      <c r="G760" s="56" t="s">
        <v>719</v>
      </c>
    </row>
    <row r="761" spans="1:7" ht="25.5">
      <c r="A761" s="34" t="s">
        <v>735</v>
      </c>
      <c r="B761" s="34" t="s">
        <v>734</v>
      </c>
      <c r="C761" s="34" t="s">
        <v>641</v>
      </c>
      <c r="D761" s="119">
        <v>32.80737</v>
      </c>
      <c r="E761" s="119">
        <v>32.80737</v>
      </c>
      <c r="F761" s="119">
        <v>32.80737</v>
      </c>
      <c r="G761" s="56" t="s">
        <v>719</v>
      </c>
    </row>
    <row r="762" spans="1:7" ht="25.5">
      <c r="A762" s="34" t="s">
        <v>733</v>
      </c>
      <c r="B762" s="34" t="s">
        <v>732</v>
      </c>
      <c r="C762" s="34" t="s">
        <v>641</v>
      </c>
      <c r="D762" s="119">
        <v>46.24</v>
      </c>
      <c r="E762" s="119">
        <v>46.24</v>
      </c>
      <c r="F762" s="119">
        <v>46.24</v>
      </c>
      <c r="G762" s="56" t="s">
        <v>719</v>
      </c>
    </row>
    <row r="763" spans="1:7" ht="25.5">
      <c r="A763" s="34" t="s">
        <v>731</v>
      </c>
      <c r="B763" s="34" t="s">
        <v>730</v>
      </c>
      <c r="C763" s="34" t="s">
        <v>641</v>
      </c>
      <c r="D763" s="119">
        <v>12.53158</v>
      </c>
      <c r="E763" s="119">
        <v>12.53158</v>
      </c>
      <c r="F763" s="119">
        <v>12.53158</v>
      </c>
      <c r="G763" s="56" t="s">
        <v>719</v>
      </c>
    </row>
    <row r="764" spans="1:7" ht="25.5">
      <c r="A764" s="34" t="s">
        <v>729</v>
      </c>
      <c r="B764" s="34" t="s">
        <v>728</v>
      </c>
      <c r="C764" s="34" t="s">
        <v>641</v>
      </c>
      <c r="D764" s="119">
        <v>21.20737</v>
      </c>
      <c r="E764" s="119">
        <v>21.20737</v>
      </c>
      <c r="F764" s="119">
        <v>21.20737</v>
      </c>
      <c r="G764" s="56" t="s">
        <v>719</v>
      </c>
    </row>
    <row r="765" spans="1:7" ht="25.5">
      <c r="A765" s="34" t="s">
        <v>727</v>
      </c>
      <c r="B765" s="34" t="s">
        <v>726</v>
      </c>
      <c r="C765" s="34" t="s">
        <v>641</v>
      </c>
      <c r="D765" s="119">
        <v>34.29053</v>
      </c>
      <c r="E765" s="119">
        <v>34.29053</v>
      </c>
      <c r="F765" s="119">
        <v>34.29053</v>
      </c>
      <c r="G765" s="56" t="s">
        <v>719</v>
      </c>
    </row>
    <row r="766" spans="1:7" ht="25.5">
      <c r="A766" s="34" t="s">
        <v>725</v>
      </c>
      <c r="B766" s="34" t="s">
        <v>724</v>
      </c>
      <c r="C766" s="34" t="s">
        <v>641</v>
      </c>
      <c r="D766" s="119">
        <v>40.50211</v>
      </c>
      <c r="E766" s="119">
        <v>40.50211</v>
      </c>
      <c r="F766" s="119">
        <v>40.50211</v>
      </c>
      <c r="G766" s="56" t="s">
        <v>719</v>
      </c>
    </row>
    <row r="767" spans="1:7" ht="25.5">
      <c r="A767" s="34" t="s">
        <v>723</v>
      </c>
      <c r="B767" s="34" t="s">
        <v>722</v>
      </c>
      <c r="C767" s="34" t="s">
        <v>641</v>
      </c>
      <c r="D767" s="119">
        <v>26.05053</v>
      </c>
      <c r="E767" s="119">
        <v>26.05053</v>
      </c>
      <c r="F767" s="119">
        <v>26.05053</v>
      </c>
      <c r="G767" s="56" t="s">
        <v>719</v>
      </c>
    </row>
    <row r="768" spans="1:7" ht="25.5">
      <c r="A768" s="34" t="s">
        <v>721</v>
      </c>
      <c r="B768" s="34" t="s">
        <v>720</v>
      </c>
      <c r="C768" s="34" t="s">
        <v>641</v>
      </c>
      <c r="D768" s="119">
        <v>22.03158</v>
      </c>
      <c r="E768" s="119">
        <v>22.03158</v>
      </c>
      <c r="F768" s="119">
        <v>22.03158</v>
      </c>
      <c r="G768" s="56" t="s">
        <v>719</v>
      </c>
    </row>
    <row r="769" spans="1:7" ht="25.5">
      <c r="A769" s="34" t="s">
        <v>718</v>
      </c>
      <c r="B769" s="34" t="s">
        <v>718</v>
      </c>
      <c r="C769" s="34" t="s">
        <v>641</v>
      </c>
      <c r="D769" s="119">
        <v>0.1</v>
      </c>
      <c r="E769" s="119">
        <v>0.1</v>
      </c>
      <c r="F769" s="119"/>
      <c r="G769" s="56" t="s">
        <v>640</v>
      </c>
    </row>
    <row r="770" spans="1:7" ht="25.5">
      <c r="A770" s="34" t="s">
        <v>717</v>
      </c>
      <c r="B770" s="34" t="s">
        <v>717</v>
      </c>
      <c r="C770" s="34" t="s">
        <v>641</v>
      </c>
      <c r="D770" s="119">
        <v>0.1</v>
      </c>
      <c r="E770" s="119">
        <v>0.1</v>
      </c>
      <c r="F770" s="119"/>
      <c r="G770" s="56" t="s">
        <v>640</v>
      </c>
    </row>
    <row r="771" spans="1:7" ht="25.5">
      <c r="A771" s="34" t="s">
        <v>716</v>
      </c>
      <c r="B771" s="34" t="s">
        <v>716</v>
      </c>
      <c r="C771" s="34" t="s">
        <v>641</v>
      </c>
      <c r="D771" s="119">
        <v>0.1</v>
      </c>
      <c r="E771" s="119">
        <v>0.1</v>
      </c>
      <c r="F771" s="119"/>
      <c r="G771" s="56" t="s">
        <v>640</v>
      </c>
    </row>
    <row r="772" spans="1:7" ht="25.5">
      <c r="A772" s="34" t="s">
        <v>715</v>
      </c>
      <c r="B772" s="34" t="s">
        <v>715</v>
      </c>
      <c r="C772" s="34" t="s">
        <v>641</v>
      </c>
      <c r="D772" s="119">
        <v>0.1</v>
      </c>
      <c r="E772" s="119">
        <v>0.1</v>
      </c>
      <c r="F772" s="119"/>
      <c r="G772" s="56" t="s">
        <v>640</v>
      </c>
    </row>
    <row r="773" spans="1:7" ht="25.5">
      <c r="A773" s="34" t="s">
        <v>714</v>
      </c>
      <c r="B773" s="34" t="s">
        <v>714</v>
      </c>
      <c r="C773" s="34" t="s">
        <v>641</v>
      </c>
      <c r="D773" s="119">
        <v>0.1</v>
      </c>
      <c r="E773" s="119">
        <v>0.1</v>
      </c>
      <c r="F773" s="119"/>
      <c r="G773" s="56" t="s">
        <v>640</v>
      </c>
    </row>
    <row r="774" spans="1:7" ht="25.5">
      <c r="A774" s="34" t="s">
        <v>713</v>
      </c>
      <c r="B774" s="34" t="s">
        <v>713</v>
      </c>
      <c r="C774" s="34" t="s">
        <v>641</v>
      </c>
      <c r="D774" s="119">
        <v>0.1</v>
      </c>
      <c r="E774" s="119">
        <v>0.1</v>
      </c>
      <c r="F774" s="119"/>
      <c r="G774" s="56" t="s">
        <v>640</v>
      </c>
    </row>
    <row r="775" spans="1:7" ht="25.5">
      <c r="A775" s="34" t="s">
        <v>712</v>
      </c>
      <c r="B775" s="34" t="s">
        <v>712</v>
      </c>
      <c r="C775" s="34" t="s">
        <v>641</v>
      </c>
      <c r="D775" s="119">
        <v>0.1</v>
      </c>
      <c r="E775" s="119">
        <v>0.1</v>
      </c>
      <c r="F775" s="119"/>
      <c r="G775" s="56" t="s">
        <v>640</v>
      </c>
    </row>
    <row r="776" spans="1:7" ht="25.5">
      <c r="A776" s="34" t="s">
        <v>711</v>
      </c>
      <c r="B776" s="34" t="s">
        <v>711</v>
      </c>
      <c r="C776" s="34" t="s">
        <v>641</v>
      </c>
      <c r="D776" s="119">
        <v>0.1</v>
      </c>
      <c r="E776" s="119">
        <v>0.1</v>
      </c>
      <c r="F776" s="119"/>
      <c r="G776" s="56" t="s">
        <v>640</v>
      </c>
    </row>
    <row r="777" spans="1:7" ht="25.5">
      <c r="A777" s="34" t="s">
        <v>710</v>
      </c>
      <c r="B777" s="34" t="s">
        <v>710</v>
      </c>
      <c r="C777" s="34" t="s">
        <v>641</v>
      </c>
      <c r="D777" s="119">
        <v>0.1</v>
      </c>
      <c r="E777" s="119">
        <v>0.1</v>
      </c>
      <c r="F777" s="119"/>
      <c r="G777" s="56" t="s">
        <v>640</v>
      </c>
    </row>
    <row r="778" spans="1:7" ht="25.5">
      <c r="A778" s="34" t="s">
        <v>709</v>
      </c>
      <c r="B778" s="34" t="s">
        <v>709</v>
      </c>
      <c r="C778" s="34" t="s">
        <v>641</v>
      </c>
      <c r="D778" s="119">
        <v>0.1</v>
      </c>
      <c r="E778" s="119">
        <v>0.1</v>
      </c>
      <c r="F778" s="119"/>
      <c r="G778" s="56" t="s">
        <v>640</v>
      </c>
    </row>
    <row r="779" spans="1:7" ht="25.5">
      <c r="A779" s="34" t="s">
        <v>708</v>
      </c>
      <c r="B779" s="34" t="s">
        <v>708</v>
      </c>
      <c r="C779" s="34" t="s">
        <v>641</v>
      </c>
      <c r="D779" s="119">
        <v>0.1</v>
      </c>
      <c r="E779" s="119">
        <v>0.1</v>
      </c>
      <c r="F779" s="119"/>
      <c r="G779" s="56" t="s">
        <v>640</v>
      </c>
    </row>
    <row r="780" spans="1:7" ht="25.5">
      <c r="A780" s="34" t="s">
        <v>707</v>
      </c>
      <c r="B780" s="34" t="s">
        <v>707</v>
      </c>
      <c r="C780" s="34" t="s">
        <v>641</v>
      </c>
      <c r="D780" s="119">
        <v>0.1</v>
      </c>
      <c r="E780" s="119">
        <v>0.1</v>
      </c>
      <c r="F780" s="119"/>
      <c r="G780" s="56" t="s">
        <v>640</v>
      </c>
    </row>
    <row r="781" spans="1:7" ht="25.5">
      <c r="A781" s="34" t="s">
        <v>706</v>
      </c>
      <c r="B781" s="34" t="s">
        <v>706</v>
      </c>
      <c r="C781" s="34" t="s">
        <v>641</v>
      </c>
      <c r="D781" s="119">
        <v>0.1</v>
      </c>
      <c r="E781" s="119">
        <v>0.1</v>
      </c>
      <c r="F781" s="119"/>
      <c r="G781" s="56" t="s">
        <v>640</v>
      </c>
    </row>
    <row r="782" spans="1:7" ht="25.5">
      <c r="A782" s="34" t="s">
        <v>705</v>
      </c>
      <c r="B782" s="34" t="s">
        <v>705</v>
      </c>
      <c r="C782" s="34" t="s">
        <v>641</v>
      </c>
      <c r="D782" s="119">
        <v>0.1</v>
      </c>
      <c r="E782" s="119">
        <v>0.1</v>
      </c>
      <c r="F782" s="119"/>
      <c r="G782" s="56" t="s">
        <v>640</v>
      </c>
    </row>
    <row r="783" spans="1:7" ht="25.5">
      <c r="A783" s="34" t="s">
        <v>704</v>
      </c>
      <c r="B783" s="34" t="s">
        <v>704</v>
      </c>
      <c r="C783" s="34" t="s">
        <v>641</v>
      </c>
      <c r="D783" s="119">
        <v>0.1</v>
      </c>
      <c r="E783" s="119">
        <v>0.1</v>
      </c>
      <c r="F783" s="119"/>
      <c r="G783" s="56" t="s">
        <v>640</v>
      </c>
    </row>
    <row r="784" spans="1:7" ht="25.5">
      <c r="A784" s="34" t="s">
        <v>703</v>
      </c>
      <c r="B784" s="34" t="s">
        <v>703</v>
      </c>
      <c r="C784" s="34" t="s">
        <v>641</v>
      </c>
      <c r="D784" s="119">
        <v>0.1</v>
      </c>
      <c r="E784" s="119">
        <v>0.1</v>
      </c>
      <c r="F784" s="119"/>
      <c r="G784" s="56" t="s">
        <v>640</v>
      </c>
    </row>
    <row r="785" spans="1:7" ht="25.5">
      <c r="A785" s="34" t="s">
        <v>702</v>
      </c>
      <c r="B785" s="34" t="s">
        <v>702</v>
      </c>
      <c r="C785" s="34" t="s">
        <v>641</v>
      </c>
      <c r="D785" s="119">
        <v>0.1</v>
      </c>
      <c r="E785" s="119">
        <v>0.1</v>
      </c>
      <c r="F785" s="119"/>
      <c r="G785" s="56" t="s">
        <v>640</v>
      </c>
    </row>
    <row r="786" spans="1:7" ht="25.5">
      <c r="A786" s="34" t="s">
        <v>701</v>
      </c>
      <c r="B786" s="34" t="s">
        <v>701</v>
      </c>
      <c r="C786" s="34" t="s">
        <v>641</v>
      </c>
      <c r="D786" s="119">
        <v>0.1</v>
      </c>
      <c r="E786" s="119">
        <v>0.1</v>
      </c>
      <c r="F786" s="119"/>
      <c r="G786" s="56" t="s">
        <v>640</v>
      </c>
    </row>
    <row r="787" spans="1:7" ht="25.5">
      <c r="A787" s="34" t="s">
        <v>700</v>
      </c>
      <c r="B787" s="34" t="s">
        <v>700</v>
      </c>
      <c r="C787" s="34" t="s">
        <v>641</v>
      </c>
      <c r="D787" s="119">
        <v>0.1</v>
      </c>
      <c r="E787" s="119">
        <v>0.1</v>
      </c>
      <c r="F787" s="119"/>
      <c r="G787" s="56" t="s">
        <v>640</v>
      </c>
    </row>
    <row r="788" spans="1:7" ht="25.5">
      <c r="A788" s="34" t="s">
        <v>699</v>
      </c>
      <c r="B788" s="34" t="s">
        <v>699</v>
      </c>
      <c r="C788" s="34" t="s">
        <v>641</v>
      </c>
      <c r="D788" s="119">
        <v>0.1</v>
      </c>
      <c r="E788" s="119">
        <v>0.1</v>
      </c>
      <c r="F788" s="119"/>
      <c r="G788" s="56" t="s">
        <v>640</v>
      </c>
    </row>
    <row r="789" spans="1:7" ht="25.5">
      <c r="A789" s="34" t="s">
        <v>698</v>
      </c>
      <c r="B789" s="34" t="s">
        <v>698</v>
      </c>
      <c r="C789" s="34" t="s">
        <v>641</v>
      </c>
      <c r="D789" s="119">
        <v>0.1</v>
      </c>
      <c r="E789" s="119">
        <v>0.1</v>
      </c>
      <c r="F789" s="119"/>
      <c r="G789" s="56" t="s">
        <v>640</v>
      </c>
    </row>
    <row r="790" spans="1:7" ht="25.5">
      <c r="A790" s="34" t="s">
        <v>697</v>
      </c>
      <c r="B790" s="34" t="s">
        <v>697</v>
      </c>
      <c r="C790" s="34" t="s">
        <v>641</v>
      </c>
      <c r="D790" s="119">
        <v>0.1</v>
      </c>
      <c r="E790" s="119">
        <v>0.1</v>
      </c>
      <c r="F790" s="119"/>
      <c r="G790" s="56" t="s">
        <v>640</v>
      </c>
    </row>
    <row r="791" spans="1:7" ht="25.5">
      <c r="A791" s="34" t="s">
        <v>696</v>
      </c>
      <c r="B791" s="34" t="s">
        <v>696</v>
      </c>
      <c r="C791" s="34" t="s">
        <v>641</v>
      </c>
      <c r="D791" s="119">
        <v>0.1</v>
      </c>
      <c r="E791" s="119">
        <v>0.1</v>
      </c>
      <c r="F791" s="119"/>
      <c r="G791" s="56" t="s">
        <v>640</v>
      </c>
    </row>
    <row r="792" spans="1:7" ht="25.5">
      <c r="A792" s="34" t="s">
        <v>695</v>
      </c>
      <c r="B792" s="34" t="s">
        <v>694</v>
      </c>
      <c r="C792" s="34" t="s">
        <v>641</v>
      </c>
      <c r="D792" s="119">
        <v>0.1</v>
      </c>
      <c r="E792" s="119">
        <v>0.1</v>
      </c>
      <c r="F792" s="119"/>
      <c r="G792" s="56" t="s">
        <v>640</v>
      </c>
    </row>
    <row r="793" spans="1:7" ht="25.5">
      <c r="A793" s="34" t="s">
        <v>693</v>
      </c>
      <c r="B793" s="34" t="s">
        <v>692</v>
      </c>
      <c r="C793" s="34" t="s">
        <v>641</v>
      </c>
      <c r="D793" s="119">
        <v>0.1</v>
      </c>
      <c r="E793" s="119">
        <v>0.1</v>
      </c>
      <c r="F793" s="119"/>
      <c r="G793" s="56" t="s">
        <v>640</v>
      </c>
    </row>
    <row r="794" spans="1:7" ht="25.5">
      <c r="A794" s="34" t="s">
        <v>691</v>
      </c>
      <c r="B794" s="34" t="s">
        <v>690</v>
      </c>
      <c r="C794" s="34" t="s">
        <v>641</v>
      </c>
      <c r="D794" s="119">
        <v>0.1</v>
      </c>
      <c r="E794" s="119">
        <v>0.1</v>
      </c>
      <c r="F794" s="119"/>
      <c r="G794" s="56" t="s">
        <v>640</v>
      </c>
    </row>
    <row r="795" spans="1:7" ht="25.5">
      <c r="A795" s="34" t="s">
        <v>689</v>
      </c>
      <c r="B795" s="34" t="s">
        <v>688</v>
      </c>
      <c r="C795" s="34" t="s">
        <v>641</v>
      </c>
      <c r="D795" s="119">
        <v>0.1</v>
      </c>
      <c r="E795" s="119">
        <v>0.1</v>
      </c>
      <c r="F795" s="119"/>
      <c r="G795" s="56" t="s">
        <v>640</v>
      </c>
    </row>
    <row r="796" spans="1:7" ht="25.5">
      <c r="A796" s="34" t="s">
        <v>687</v>
      </c>
      <c r="B796" s="34" t="s">
        <v>686</v>
      </c>
      <c r="C796" s="34" t="s">
        <v>641</v>
      </c>
      <c r="D796" s="119">
        <v>0.1</v>
      </c>
      <c r="E796" s="119">
        <v>0.1</v>
      </c>
      <c r="F796" s="119"/>
      <c r="G796" s="56" t="s">
        <v>640</v>
      </c>
    </row>
    <row r="797" spans="1:7" ht="25.5">
      <c r="A797" s="34" t="s">
        <v>685</v>
      </c>
      <c r="B797" s="34" t="s">
        <v>684</v>
      </c>
      <c r="C797" s="34" t="s">
        <v>641</v>
      </c>
      <c r="D797" s="119">
        <v>0.1</v>
      </c>
      <c r="E797" s="119">
        <v>0.1</v>
      </c>
      <c r="F797" s="119"/>
      <c r="G797" s="56" t="s">
        <v>640</v>
      </c>
    </row>
    <row r="798" spans="1:7" ht="25.5">
      <c r="A798" s="34" t="s">
        <v>683</v>
      </c>
      <c r="B798" s="34" t="s">
        <v>682</v>
      </c>
      <c r="C798" s="34" t="s">
        <v>641</v>
      </c>
      <c r="D798" s="119">
        <v>0.1</v>
      </c>
      <c r="E798" s="119">
        <v>0.1</v>
      </c>
      <c r="F798" s="119"/>
      <c r="G798" s="56" t="s">
        <v>640</v>
      </c>
    </row>
    <row r="799" spans="1:7" ht="25.5">
      <c r="A799" s="34" t="s">
        <v>681</v>
      </c>
      <c r="B799" s="34" t="s">
        <v>680</v>
      </c>
      <c r="C799" s="34" t="s">
        <v>641</v>
      </c>
      <c r="D799" s="119">
        <v>0.1</v>
      </c>
      <c r="E799" s="119">
        <v>0.1</v>
      </c>
      <c r="F799" s="119"/>
      <c r="G799" s="56" t="s">
        <v>640</v>
      </c>
    </row>
    <row r="800" spans="1:7" ht="25.5">
      <c r="A800" s="34" t="s">
        <v>679</v>
      </c>
      <c r="B800" s="34" t="s">
        <v>678</v>
      </c>
      <c r="C800" s="34" t="s">
        <v>641</v>
      </c>
      <c r="D800" s="119">
        <v>0.1</v>
      </c>
      <c r="E800" s="119">
        <v>0.1</v>
      </c>
      <c r="F800" s="119"/>
      <c r="G800" s="56" t="s">
        <v>640</v>
      </c>
    </row>
    <row r="801" spans="1:7" ht="25.5">
      <c r="A801" s="34" t="s">
        <v>677</v>
      </c>
      <c r="B801" s="34" t="s">
        <v>676</v>
      </c>
      <c r="C801" s="34" t="s">
        <v>641</v>
      </c>
      <c r="D801" s="119">
        <v>0.1</v>
      </c>
      <c r="E801" s="119">
        <v>0.1</v>
      </c>
      <c r="F801" s="119"/>
      <c r="G801" s="56" t="s">
        <v>640</v>
      </c>
    </row>
    <row r="802" spans="1:7" ht="25.5">
      <c r="A802" s="34" t="s">
        <v>675</v>
      </c>
      <c r="B802" s="34" t="s">
        <v>674</v>
      </c>
      <c r="C802" s="34" t="s">
        <v>641</v>
      </c>
      <c r="D802" s="119">
        <v>0.1</v>
      </c>
      <c r="E802" s="119">
        <v>0.1</v>
      </c>
      <c r="F802" s="119"/>
      <c r="G802" s="56" t="s">
        <v>640</v>
      </c>
    </row>
    <row r="803" spans="1:7" ht="25.5">
      <c r="A803" s="34" t="s">
        <v>673</v>
      </c>
      <c r="B803" s="34" t="s">
        <v>672</v>
      </c>
      <c r="C803" s="34" t="s">
        <v>641</v>
      </c>
      <c r="D803" s="119">
        <v>0.1</v>
      </c>
      <c r="E803" s="119">
        <v>0.1</v>
      </c>
      <c r="F803" s="119"/>
      <c r="G803" s="56" t="s">
        <v>640</v>
      </c>
    </row>
    <row r="804" spans="1:7" ht="25.5">
      <c r="A804" s="34" t="s">
        <v>671</v>
      </c>
      <c r="B804" s="34" t="s">
        <v>670</v>
      </c>
      <c r="C804" s="34" t="s">
        <v>641</v>
      </c>
      <c r="D804" s="119">
        <v>0.1</v>
      </c>
      <c r="E804" s="119">
        <v>0.1</v>
      </c>
      <c r="F804" s="119"/>
      <c r="G804" s="56" t="s">
        <v>640</v>
      </c>
    </row>
    <row r="805" spans="1:7" ht="25.5">
      <c r="A805" s="34" t="s">
        <v>669</v>
      </c>
      <c r="B805" s="34" t="s">
        <v>668</v>
      </c>
      <c r="C805" s="34" t="s">
        <v>641</v>
      </c>
      <c r="D805" s="119">
        <v>0.1</v>
      </c>
      <c r="E805" s="119">
        <v>0.1</v>
      </c>
      <c r="F805" s="119"/>
      <c r="G805" s="56" t="s">
        <v>640</v>
      </c>
    </row>
    <row r="806" spans="1:7" ht="25.5">
      <c r="A806" s="34" t="s">
        <v>667</v>
      </c>
      <c r="B806" s="34" t="s">
        <v>666</v>
      </c>
      <c r="C806" s="34" t="s">
        <v>641</v>
      </c>
      <c r="D806" s="119">
        <v>0.1</v>
      </c>
      <c r="E806" s="119">
        <v>0.1</v>
      </c>
      <c r="F806" s="119"/>
      <c r="G806" s="56" t="s">
        <v>640</v>
      </c>
    </row>
    <row r="807" spans="1:7" ht="25.5">
      <c r="A807" s="34" t="s">
        <v>665</v>
      </c>
      <c r="B807" s="34" t="s">
        <v>664</v>
      </c>
      <c r="C807" s="34" t="s">
        <v>641</v>
      </c>
      <c r="D807" s="119">
        <v>0.1</v>
      </c>
      <c r="E807" s="119">
        <v>0.1</v>
      </c>
      <c r="F807" s="119"/>
      <c r="G807" s="56" t="s">
        <v>640</v>
      </c>
    </row>
    <row r="808" spans="1:7" ht="25.5">
      <c r="A808" s="34" t="s">
        <v>663</v>
      </c>
      <c r="B808" s="34" t="s">
        <v>662</v>
      </c>
      <c r="C808" s="34" t="s">
        <v>641</v>
      </c>
      <c r="D808" s="119">
        <v>0.1</v>
      </c>
      <c r="E808" s="119">
        <v>0.1</v>
      </c>
      <c r="F808" s="119"/>
      <c r="G808" s="56" t="s">
        <v>640</v>
      </c>
    </row>
    <row r="809" spans="1:7" ht="25.5">
      <c r="A809" s="34" t="s">
        <v>661</v>
      </c>
      <c r="B809" s="34" t="s">
        <v>660</v>
      </c>
      <c r="C809" s="34" t="s">
        <v>641</v>
      </c>
      <c r="D809" s="119">
        <v>0.1</v>
      </c>
      <c r="E809" s="119">
        <v>0.1</v>
      </c>
      <c r="F809" s="119"/>
      <c r="G809" s="56" t="s">
        <v>640</v>
      </c>
    </row>
    <row r="810" spans="1:7" ht="25.5">
      <c r="A810" s="34" t="s">
        <v>659</v>
      </c>
      <c r="B810" s="34" t="s">
        <v>658</v>
      </c>
      <c r="C810" s="34" t="s">
        <v>641</v>
      </c>
      <c r="D810" s="119">
        <v>0.1</v>
      </c>
      <c r="E810" s="119">
        <v>0.1</v>
      </c>
      <c r="F810" s="119"/>
      <c r="G810" s="56" t="s">
        <v>640</v>
      </c>
    </row>
    <row r="811" spans="1:7" ht="25.5">
      <c r="A811" s="34" t="s">
        <v>657</v>
      </c>
      <c r="B811" s="34" t="s">
        <v>656</v>
      </c>
      <c r="C811" s="34" t="s">
        <v>641</v>
      </c>
      <c r="D811" s="119">
        <v>0.1</v>
      </c>
      <c r="E811" s="119">
        <v>0.1</v>
      </c>
      <c r="F811" s="119"/>
      <c r="G811" s="56" t="s">
        <v>640</v>
      </c>
    </row>
    <row r="812" spans="1:7" ht="25.5">
      <c r="A812" s="34" t="s">
        <v>655</v>
      </c>
      <c r="B812" s="34" t="s">
        <v>654</v>
      </c>
      <c r="C812" s="34" t="s">
        <v>641</v>
      </c>
      <c r="D812" s="119">
        <v>0.1</v>
      </c>
      <c r="E812" s="119">
        <v>0.1</v>
      </c>
      <c r="F812" s="119"/>
      <c r="G812" s="56" t="s">
        <v>640</v>
      </c>
    </row>
    <row r="813" spans="1:7" ht="25.5">
      <c r="A813" s="34" t="s">
        <v>653</v>
      </c>
      <c r="B813" s="34" t="s">
        <v>652</v>
      </c>
      <c r="C813" s="34" t="s">
        <v>641</v>
      </c>
      <c r="D813" s="119">
        <v>0.1</v>
      </c>
      <c r="E813" s="119">
        <v>0.1</v>
      </c>
      <c r="F813" s="119"/>
      <c r="G813" s="56" t="s">
        <v>640</v>
      </c>
    </row>
    <row r="814" spans="1:7" ht="25.5">
      <c r="A814" s="34" t="s">
        <v>651</v>
      </c>
      <c r="B814" s="34" t="s">
        <v>650</v>
      </c>
      <c r="C814" s="34" t="s">
        <v>641</v>
      </c>
      <c r="D814" s="119">
        <v>0.1</v>
      </c>
      <c r="E814" s="119">
        <v>0.1</v>
      </c>
      <c r="F814" s="119"/>
      <c r="G814" s="56" t="s">
        <v>640</v>
      </c>
    </row>
    <row r="815" spans="1:7" ht="25.5">
      <c r="A815" s="34" t="s">
        <v>649</v>
      </c>
      <c r="B815" s="34" t="s">
        <v>648</v>
      </c>
      <c r="C815" s="34" t="s">
        <v>641</v>
      </c>
      <c r="D815" s="119">
        <v>0.1</v>
      </c>
      <c r="E815" s="119">
        <v>0.1</v>
      </c>
      <c r="F815" s="119"/>
      <c r="G815" s="56" t="s">
        <v>640</v>
      </c>
    </row>
    <row r="816" spans="1:7" ht="25.5">
      <c r="A816" s="34" t="s">
        <v>647</v>
      </c>
      <c r="B816" s="34" t="s">
        <v>646</v>
      </c>
      <c r="C816" s="34" t="s">
        <v>641</v>
      </c>
      <c r="D816" s="119">
        <v>0.1</v>
      </c>
      <c r="E816" s="119">
        <v>0.1</v>
      </c>
      <c r="F816" s="119"/>
      <c r="G816" s="56" t="s">
        <v>640</v>
      </c>
    </row>
    <row r="817" spans="1:7" ht="25.5">
      <c r="A817" s="34" t="s">
        <v>645</v>
      </c>
      <c r="B817" s="34" t="s">
        <v>644</v>
      </c>
      <c r="C817" s="34" t="s">
        <v>641</v>
      </c>
      <c r="D817" s="119">
        <v>0.1</v>
      </c>
      <c r="E817" s="119">
        <v>0.1</v>
      </c>
      <c r="F817" s="119"/>
      <c r="G817" s="56" t="s">
        <v>640</v>
      </c>
    </row>
    <row r="818" spans="1:7" ht="25.5">
      <c r="A818" s="34" t="s">
        <v>643</v>
      </c>
      <c r="B818" s="34" t="s">
        <v>642</v>
      </c>
      <c r="C818" s="34" t="s">
        <v>641</v>
      </c>
      <c r="D818" s="119">
        <v>0.1</v>
      </c>
      <c r="E818" s="119">
        <v>0.1</v>
      </c>
      <c r="F818" s="119"/>
      <c r="G818" s="56" t="s">
        <v>640</v>
      </c>
    </row>
    <row r="819" spans="1:7" ht="27">
      <c r="A819" s="42"/>
      <c r="B819" s="127" t="s">
        <v>639</v>
      </c>
      <c r="C819" s="42"/>
      <c r="D819" s="124">
        <f>D820</f>
        <v>500</v>
      </c>
      <c r="E819" s="124">
        <f>E820</f>
        <v>500</v>
      </c>
      <c r="F819" s="124">
        <f>F820</f>
        <v>490</v>
      </c>
      <c r="G819" s="126"/>
    </row>
    <row r="820" spans="1:7" ht="25.5">
      <c r="A820" s="34" t="s">
        <v>638</v>
      </c>
      <c r="B820" s="34" t="s">
        <v>637</v>
      </c>
      <c r="C820" s="34" t="s">
        <v>636</v>
      </c>
      <c r="D820" s="125">
        <v>500</v>
      </c>
      <c r="E820" s="125">
        <v>500</v>
      </c>
      <c r="F820" s="125">
        <v>490</v>
      </c>
      <c r="G820" s="56" t="s">
        <v>635</v>
      </c>
    </row>
    <row r="821" spans="1:7" ht="15">
      <c r="A821" s="34"/>
      <c r="B821" s="42" t="s">
        <v>634</v>
      </c>
      <c r="C821" s="34"/>
      <c r="D821" s="124">
        <f>D822</f>
        <v>716.89021</v>
      </c>
      <c r="E821" s="124">
        <f>E822</f>
        <v>716.89021</v>
      </c>
      <c r="F821" s="124">
        <f>F822</f>
        <v>272.88957</v>
      </c>
      <c r="G821" s="56"/>
    </row>
    <row r="822" spans="1:7" ht="38.25">
      <c r="A822" s="34" t="s">
        <v>633</v>
      </c>
      <c r="B822" s="34" t="s">
        <v>632</v>
      </c>
      <c r="C822" s="34" t="s">
        <v>631</v>
      </c>
      <c r="D822" s="125">
        <v>716.89021</v>
      </c>
      <c r="E822" s="125">
        <v>716.89021</v>
      </c>
      <c r="F822" s="125">
        <v>272.88957</v>
      </c>
      <c r="G822" s="56" t="s">
        <v>630</v>
      </c>
    </row>
    <row r="823" spans="1:7" ht="15">
      <c r="A823" s="42"/>
      <c r="B823" s="42" t="s">
        <v>625</v>
      </c>
      <c r="C823" s="42"/>
      <c r="D823" s="124">
        <f>D825+D824</f>
        <v>694.0360000000001</v>
      </c>
      <c r="E823" s="124">
        <f>E825+E824</f>
        <v>694.0360000000001</v>
      </c>
      <c r="F823" s="124">
        <f>F825+F824</f>
        <v>196.57034</v>
      </c>
      <c r="G823" s="126"/>
    </row>
    <row r="824" spans="1:7" ht="15">
      <c r="A824" s="34" t="s">
        <v>629</v>
      </c>
      <c r="B824" s="34" t="s">
        <v>628</v>
      </c>
      <c r="C824" s="34" t="s">
        <v>625</v>
      </c>
      <c r="D824" s="125">
        <v>496.476</v>
      </c>
      <c r="E824" s="125">
        <v>496.476</v>
      </c>
      <c r="F824" s="125">
        <v>0</v>
      </c>
      <c r="G824" s="126"/>
    </row>
    <row r="825" spans="1:7" ht="25.5">
      <c r="A825" s="34" t="s">
        <v>627</v>
      </c>
      <c r="B825" s="34" t="s">
        <v>626</v>
      </c>
      <c r="C825" s="34" t="s">
        <v>625</v>
      </c>
      <c r="D825" s="125">
        <v>197.56</v>
      </c>
      <c r="E825" s="125">
        <v>197.56</v>
      </c>
      <c r="F825" s="125">
        <v>196.57034</v>
      </c>
      <c r="G825" s="56" t="s">
        <v>624</v>
      </c>
    </row>
    <row r="826" spans="1:7" ht="15">
      <c r="A826" s="34"/>
      <c r="B826" s="42" t="s">
        <v>616</v>
      </c>
      <c r="C826" s="34"/>
      <c r="D826" s="124">
        <f>D827+D828+D829</f>
        <v>4836.185820000001</v>
      </c>
      <c r="E826" s="124">
        <f>E827+E828+E829</f>
        <v>4836.185820000001</v>
      </c>
      <c r="F826" s="124">
        <f>F827+F828+F829</f>
        <v>4256.88428</v>
      </c>
      <c r="G826" s="56"/>
    </row>
    <row r="827" spans="1:7" ht="51">
      <c r="A827" s="34" t="s">
        <v>623</v>
      </c>
      <c r="B827" s="34" t="s">
        <v>622</v>
      </c>
      <c r="C827" s="34" t="s">
        <v>616</v>
      </c>
      <c r="D827" s="125">
        <v>4141.62538</v>
      </c>
      <c r="E827" s="125">
        <v>4141.62538</v>
      </c>
      <c r="F827" s="125">
        <v>3562.32384</v>
      </c>
      <c r="G827" s="56" t="s">
        <v>621</v>
      </c>
    </row>
    <row r="828" spans="1:7" ht="25.5">
      <c r="A828" s="34" t="s">
        <v>620</v>
      </c>
      <c r="B828" s="34" t="s">
        <v>619</v>
      </c>
      <c r="C828" s="34" t="s">
        <v>616</v>
      </c>
      <c r="D828" s="125">
        <v>407.56944</v>
      </c>
      <c r="E828" s="125">
        <v>407.56944</v>
      </c>
      <c r="F828" s="125">
        <v>407.56944</v>
      </c>
      <c r="G828" s="56" t="s">
        <v>562</v>
      </c>
    </row>
    <row r="829" spans="1:7" ht="25.5">
      <c r="A829" s="34" t="s">
        <v>618</v>
      </c>
      <c r="B829" s="34" t="s">
        <v>617</v>
      </c>
      <c r="C829" s="34" t="s">
        <v>616</v>
      </c>
      <c r="D829" s="125">
        <v>286.991</v>
      </c>
      <c r="E829" s="125">
        <v>286.991</v>
      </c>
      <c r="F829" s="125">
        <v>286.991</v>
      </c>
      <c r="G829" s="56"/>
    </row>
    <row r="830" spans="1:7" ht="15">
      <c r="A830" s="34"/>
      <c r="B830" s="42" t="s">
        <v>613</v>
      </c>
      <c r="C830" s="34"/>
      <c r="D830" s="124">
        <f>D831</f>
        <v>86.454</v>
      </c>
      <c r="E830" s="124">
        <f>E831</f>
        <v>86.454</v>
      </c>
      <c r="F830" s="124">
        <f>F831</f>
        <v>86.1552</v>
      </c>
      <c r="G830" s="56"/>
    </row>
    <row r="831" spans="1:7" ht="51">
      <c r="A831" s="34" t="s">
        <v>615</v>
      </c>
      <c r="B831" s="34" t="s">
        <v>614</v>
      </c>
      <c r="C831" s="34" t="s">
        <v>613</v>
      </c>
      <c r="D831" s="125">
        <v>86.454</v>
      </c>
      <c r="E831" s="125">
        <v>86.454</v>
      </c>
      <c r="F831" s="125">
        <v>86.1552</v>
      </c>
      <c r="G831" s="56" t="s">
        <v>612</v>
      </c>
    </row>
    <row r="832" spans="1:7" ht="15">
      <c r="A832" s="34"/>
      <c r="B832" s="55" t="s">
        <v>1</v>
      </c>
      <c r="C832" s="91" t="s">
        <v>0</v>
      </c>
      <c r="D832" s="124">
        <f>D531+D551</f>
        <v>97137.7101299999</v>
      </c>
      <c r="E832" s="124">
        <f>E531+E551</f>
        <v>97137.7101299999</v>
      </c>
      <c r="F832" s="124">
        <f>F531+F551</f>
        <v>89339.48383999999</v>
      </c>
      <c r="G832" s="89" t="s">
        <v>0</v>
      </c>
    </row>
    <row r="833" spans="1:7" ht="15">
      <c r="A833" s="123"/>
      <c r="B833" s="123"/>
      <c r="C833" s="123"/>
      <c r="D833" s="122"/>
      <c r="E833" s="122"/>
      <c r="F833" s="122"/>
      <c r="G833" s="121"/>
    </row>
    <row r="834" spans="1:7" ht="15">
      <c r="A834" s="63" t="s">
        <v>611</v>
      </c>
      <c r="B834" s="63"/>
      <c r="C834" s="63"/>
      <c r="D834" s="63"/>
      <c r="E834" s="63"/>
      <c r="F834" s="63"/>
      <c r="G834" s="63"/>
    </row>
    <row r="835" spans="1:7" ht="25.5">
      <c r="A835" s="106" t="s">
        <v>610</v>
      </c>
      <c r="B835" s="111" t="s">
        <v>609</v>
      </c>
      <c r="C835" s="108" t="s">
        <v>466</v>
      </c>
      <c r="D835" s="119">
        <v>3000</v>
      </c>
      <c r="E835" s="119">
        <v>3000</v>
      </c>
      <c r="F835" s="119">
        <v>2998.441</v>
      </c>
      <c r="G835" s="103" t="s">
        <v>533</v>
      </c>
    </row>
    <row r="836" spans="1:7" ht="25.5">
      <c r="A836" s="106" t="s">
        <v>608</v>
      </c>
      <c r="B836" s="111" t="s">
        <v>607</v>
      </c>
      <c r="C836" s="108" t="s">
        <v>466</v>
      </c>
      <c r="D836" s="119">
        <v>6079.789</v>
      </c>
      <c r="E836" s="119">
        <v>6079.789</v>
      </c>
      <c r="F836" s="119">
        <v>6075.74</v>
      </c>
      <c r="G836" s="103" t="s">
        <v>606</v>
      </c>
    </row>
    <row r="837" spans="1:7" ht="38.25">
      <c r="A837" s="106" t="s">
        <v>605</v>
      </c>
      <c r="B837" s="120" t="s">
        <v>604</v>
      </c>
      <c r="C837" s="108" t="s">
        <v>466</v>
      </c>
      <c r="D837" s="119">
        <v>227.098</v>
      </c>
      <c r="E837" s="119">
        <v>227.098</v>
      </c>
      <c r="F837" s="119">
        <v>227.098</v>
      </c>
      <c r="G837" s="103" t="s">
        <v>603</v>
      </c>
    </row>
    <row r="838" spans="1:7" ht="38.25">
      <c r="A838" s="106" t="s">
        <v>602</v>
      </c>
      <c r="B838" s="120" t="s">
        <v>601</v>
      </c>
      <c r="C838" s="108" t="s">
        <v>466</v>
      </c>
      <c r="D838" s="119">
        <v>212.711</v>
      </c>
      <c r="E838" s="119">
        <v>212.711</v>
      </c>
      <c r="F838" s="119">
        <v>212.711</v>
      </c>
      <c r="G838" s="103" t="s">
        <v>539</v>
      </c>
    </row>
    <row r="839" spans="1:7" ht="38.25">
      <c r="A839" s="106" t="s">
        <v>600</v>
      </c>
      <c r="B839" s="120" t="s">
        <v>599</v>
      </c>
      <c r="C839" s="108" t="s">
        <v>466</v>
      </c>
      <c r="D839" s="119">
        <v>52.497</v>
      </c>
      <c r="E839" s="119">
        <v>52.497</v>
      </c>
      <c r="F839" s="119">
        <v>52.497</v>
      </c>
      <c r="G839" s="103" t="s">
        <v>598</v>
      </c>
    </row>
    <row r="840" spans="1:7" ht="25.5">
      <c r="A840" s="106" t="s">
        <v>597</v>
      </c>
      <c r="B840" s="120" t="s">
        <v>596</v>
      </c>
      <c r="C840" s="108" t="s">
        <v>466</v>
      </c>
      <c r="D840" s="119">
        <v>20.088</v>
      </c>
      <c r="E840" s="119">
        <v>20.088</v>
      </c>
      <c r="F840" s="119">
        <v>20.088</v>
      </c>
      <c r="G840" s="103" t="s">
        <v>595</v>
      </c>
    </row>
    <row r="841" spans="1:7" ht="25.5">
      <c r="A841" s="106" t="s">
        <v>594</v>
      </c>
      <c r="B841" s="118" t="s">
        <v>593</v>
      </c>
      <c r="C841" s="108" t="s">
        <v>466</v>
      </c>
      <c r="D841" s="119">
        <v>0</v>
      </c>
      <c r="E841" s="119">
        <v>0</v>
      </c>
      <c r="F841" s="119">
        <v>0</v>
      </c>
      <c r="G841" s="103"/>
    </row>
    <row r="842" spans="1:7" ht="25.5">
      <c r="A842" s="106" t="s">
        <v>592</v>
      </c>
      <c r="B842" s="118" t="s">
        <v>591</v>
      </c>
      <c r="C842" s="108" t="s">
        <v>466</v>
      </c>
      <c r="D842" s="119">
        <v>5</v>
      </c>
      <c r="E842" s="119">
        <v>5</v>
      </c>
      <c r="F842" s="119">
        <v>0</v>
      </c>
      <c r="G842" s="103"/>
    </row>
    <row r="843" spans="1:7" ht="25.5">
      <c r="A843" s="106" t="s">
        <v>590</v>
      </c>
      <c r="B843" s="107" t="s">
        <v>589</v>
      </c>
      <c r="C843" s="108" t="s">
        <v>466</v>
      </c>
      <c r="D843" s="119">
        <v>1030</v>
      </c>
      <c r="E843" s="119">
        <v>1030</v>
      </c>
      <c r="F843" s="119">
        <v>1022.358</v>
      </c>
      <c r="G843" s="103" t="s">
        <v>588</v>
      </c>
    </row>
    <row r="844" spans="1:7" ht="25.5">
      <c r="A844" s="106" t="s">
        <v>587</v>
      </c>
      <c r="B844" s="107" t="s">
        <v>586</v>
      </c>
      <c r="C844" s="108" t="s">
        <v>466</v>
      </c>
      <c r="D844" s="119">
        <v>0</v>
      </c>
      <c r="E844" s="119">
        <v>0</v>
      </c>
      <c r="F844" s="119">
        <v>0</v>
      </c>
      <c r="G844" s="103"/>
    </row>
    <row r="845" spans="1:7" ht="25.5">
      <c r="A845" s="106" t="s">
        <v>585</v>
      </c>
      <c r="B845" s="107" t="s">
        <v>584</v>
      </c>
      <c r="C845" s="108" t="s">
        <v>583</v>
      </c>
      <c r="D845" s="119">
        <v>3784.817</v>
      </c>
      <c r="E845" s="119">
        <v>3784.817</v>
      </c>
      <c r="F845" s="119">
        <v>3784.817</v>
      </c>
      <c r="G845" s="103" t="s">
        <v>574</v>
      </c>
    </row>
    <row r="846" spans="1:7" ht="25.5">
      <c r="A846" s="108" t="s">
        <v>582</v>
      </c>
      <c r="B846" s="107" t="s">
        <v>581</v>
      </c>
      <c r="C846" s="108" t="s">
        <v>466</v>
      </c>
      <c r="D846" s="105">
        <v>1357.67</v>
      </c>
      <c r="E846" s="105">
        <v>1357.67</v>
      </c>
      <c r="F846" s="104">
        <v>1353.995</v>
      </c>
      <c r="G846" s="112" t="s">
        <v>580</v>
      </c>
    </row>
    <row r="847" spans="1:7" ht="25.5">
      <c r="A847" s="108" t="s">
        <v>579</v>
      </c>
      <c r="B847" s="107" t="s">
        <v>578</v>
      </c>
      <c r="C847" s="108" t="s">
        <v>466</v>
      </c>
      <c r="D847" s="105">
        <v>2662.948</v>
      </c>
      <c r="E847" s="105">
        <v>2662.948</v>
      </c>
      <c r="F847" s="104">
        <v>2643.499</v>
      </c>
      <c r="G847" s="103" t="s">
        <v>577</v>
      </c>
    </row>
    <row r="848" spans="1:7" ht="38.25">
      <c r="A848" s="108" t="s">
        <v>576</v>
      </c>
      <c r="B848" s="118" t="s">
        <v>575</v>
      </c>
      <c r="C848" s="108" t="s">
        <v>466</v>
      </c>
      <c r="D848" s="105">
        <v>490.722</v>
      </c>
      <c r="E848" s="105">
        <v>490.722</v>
      </c>
      <c r="F848" s="104">
        <v>490.721</v>
      </c>
      <c r="G848" s="112" t="s">
        <v>574</v>
      </c>
    </row>
    <row r="849" spans="1:7" ht="38.25">
      <c r="A849" s="108" t="s">
        <v>573</v>
      </c>
      <c r="B849" s="118" t="s">
        <v>572</v>
      </c>
      <c r="C849" s="108" t="s">
        <v>466</v>
      </c>
      <c r="D849" s="105">
        <v>358.052</v>
      </c>
      <c r="E849" s="105">
        <v>358.052</v>
      </c>
      <c r="F849" s="104">
        <v>347.53</v>
      </c>
      <c r="G849" s="112" t="s">
        <v>571</v>
      </c>
    </row>
    <row r="850" spans="1:7" ht="38.25">
      <c r="A850" s="108" t="s">
        <v>570</v>
      </c>
      <c r="B850" s="118" t="s">
        <v>569</v>
      </c>
      <c r="C850" s="108" t="s">
        <v>466</v>
      </c>
      <c r="D850" s="105">
        <v>607.444</v>
      </c>
      <c r="E850" s="105">
        <v>607.444</v>
      </c>
      <c r="F850" s="104">
        <v>607.444</v>
      </c>
      <c r="G850" s="112" t="s">
        <v>568</v>
      </c>
    </row>
    <row r="851" spans="1:7" ht="25.5">
      <c r="A851" s="108" t="s">
        <v>567</v>
      </c>
      <c r="B851" s="118" t="s">
        <v>566</v>
      </c>
      <c r="C851" s="108" t="s">
        <v>466</v>
      </c>
      <c r="D851" s="105">
        <v>2742.266</v>
      </c>
      <c r="E851" s="105">
        <v>2742.266</v>
      </c>
      <c r="F851" s="104">
        <v>2742.147</v>
      </c>
      <c r="G851" s="112" t="s">
        <v>565</v>
      </c>
    </row>
    <row r="852" spans="1:7" ht="25.5">
      <c r="A852" s="108" t="s">
        <v>564</v>
      </c>
      <c r="B852" s="118" t="s">
        <v>563</v>
      </c>
      <c r="C852" s="108" t="s">
        <v>466</v>
      </c>
      <c r="D852" s="105">
        <v>4679.029</v>
      </c>
      <c r="E852" s="105">
        <v>4679.029</v>
      </c>
      <c r="F852" s="104">
        <v>4679.028</v>
      </c>
      <c r="G852" s="112" t="s">
        <v>562</v>
      </c>
    </row>
    <row r="853" spans="1:7" ht="25.5">
      <c r="A853" s="108" t="s">
        <v>561</v>
      </c>
      <c r="B853" s="118" t="s">
        <v>560</v>
      </c>
      <c r="C853" s="108" t="s">
        <v>466</v>
      </c>
      <c r="D853" s="105">
        <v>1963.313</v>
      </c>
      <c r="E853" s="105">
        <v>1963.313</v>
      </c>
      <c r="F853" s="104">
        <v>1963.313</v>
      </c>
      <c r="G853" s="112" t="s">
        <v>559</v>
      </c>
    </row>
    <row r="854" spans="1:7" ht="38.25">
      <c r="A854" s="108" t="s">
        <v>558</v>
      </c>
      <c r="B854" s="118" t="s">
        <v>557</v>
      </c>
      <c r="C854" s="108" t="s">
        <v>466</v>
      </c>
      <c r="D854" s="105">
        <v>32.346</v>
      </c>
      <c r="E854" s="105">
        <v>32.346</v>
      </c>
      <c r="F854" s="104">
        <v>32.345</v>
      </c>
      <c r="G854" s="112" t="s">
        <v>554</v>
      </c>
    </row>
    <row r="855" spans="1:7" ht="38.25">
      <c r="A855" s="108" t="s">
        <v>556</v>
      </c>
      <c r="B855" s="118" t="s">
        <v>555</v>
      </c>
      <c r="C855" s="108" t="s">
        <v>466</v>
      </c>
      <c r="D855" s="105">
        <v>6.687</v>
      </c>
      <c r="E855" s="105">
        <v>6.687</v>
      </c>
      <c r="F855" s="104">
        <v>6.687</v>
      </c>
      <c r="G855" s="112" t="s">
        <v>554</v>
      </c>
    </row>
    <row r="856" spans="1:7" ht="38.25">
      <c r="A856" s="108" t="s">
        <v>553</v>
      </c>
      <c r="B856" s="118" t="s">
        <v>552</v>
      </c>
      <c r="C856" s="108" t="s">
        <v>466</v>
      </c>
      <c r="D856" s="105">
        <v>163.21</v>
      </c>
      <c r="E856" s="105">
        <v>163.21</v>
      </c>
      <c r="F856" s="104">
        <v>163.21</v>
      </c>
      <c r="G856" s="112" t="s">
        <v>551</v>
      </c>
    </row>
    <row r="857" spans="1:7" ht="38.25">
      <c r="A857" s="108" t="s">
        <v>550</v>
      </c>
      <c r="B857" s="118" t="s">
        <v>549</v>
      </c>
      <c r="C857" s="108" t="s">
        <v>466</v>
      </c>
      <c r="D857" s="105">
        <v>16.377</v>
      </c>
      <c r="E857" s="105">
        <v>16.377</v>
      </c>
      <c r="F857" s="104">
        <v>16.377</v>
      </c>
      <c r="G857" s="112" t="s">
        <v>548</v>
      </c>
    </row>
    <row r="858" spans="1:7" ht="38.25">
      <c r="A858" s="108" t="s">
        <v>547</v>
      </c>
      <c r="B858" s="118" t="s">
        <v>546</v>
      </c>
      <c r="C858" s="108" t="s">
        <v>466</v>
      </c>
      <c r="D858" s="105">
        <v>202.588</v>
      </c>
      <c r="E858" s="105">
        <v>202.588</v>
      </c>
      <c r="F858" s="104">
        <v>202.587</v>
      </c>
      <c r="G858" s="112" t="s">
        <v>545</v>
      </c>
    </row>
    <row r="859" spans="1:7" ht="38.25">
      <c r="A859" s="108" t="s">
        <v>544</v>
      </c>
      <c r="B859" s="118" t="s">
        <v>543</v>
      </c>
      <c r="C859" s="108" t="s">
        <v>466</v>
      </c>
      <c r="D859" s="105">
        <v>379.697</v>
      </c>
      <c r="E859" s="105">
        <v>379.697</v>
      </c>
      <c r="F859" s="104">
        <v>379.694</v>
      </c>
      <c r="G859" s="112" t="s">
        <v>542</v>
      </c>
    </row>
    <row r="860" spans="1:7" ht="38.25">
      <c r="A860" s="108" t="s">
        <v>541</v>
      </c>
      <c r="B860" s="118" t="s">
        <v>540</v>
      </c>
      <c r="C860" s="108" t="s">
        <v>466</v>
      </c>
      <c r="D860" s="105">
        <v>187.293</v>
      </c>
      <c r="E860" s="105">
        <v>187.293</v>
      </c>
      <c r="F860" s="104">
        <v>187.293</v>
      </c>
      <c r="G860" s="112" t="s">
        <v>539</v>
      </c>
    </row>
    <row r="861" spans="1:7" ht="51">
      <c r="A861" s="108" t="s">
        <v>538</v>
      </c>
      <c r="B861" s="118" t="s">
        <v>537</v>
      </c>
      <c r="C861" s="108" t="s">
        <v>466</v>
      </c>
      <c r="D861" s="105">
        <v>341.989</v>
      </c>
      <c r="E861" s="105">
        <v>341.989</v>
      </c>
      <c r="F861" s="104">
        <v>341.988</v>
      </c>
      <c r="G861" s="112" t="s">
        <v>536</v>
      </c>
    </row>
    <row r="862" spans="1:7" ht="25.5">
      <c r="A862" s="108" t="s">
        <v>535</v>
      </c>
      <c r="B862" s="118" t="s">
        <v>534</v>
      </c>
      <c r="C862" s="108" t="s">
        <v>466</v>
      </c>
      <c r="D862" s="105">
        <v>600.812</v>
      </c>
      <c r="E862" s="105">
        <v>600.812</v>
      </c>
      <c r="F862" s="104">
        <v>565.668</v>
      </c>
      <c r="G862" s="103" t="s">
        <v>533</v>
      </c>
    </row>
    <row r="863" spans="1:7" ht="38.25">
      <c r="A863" s="108" t="s">
        <v>532</v>
      </c>
      <c r="B863" s="117" t="s">
        <v>531</v>
      </c>
      <c r="C863" s="108" t="s">
        <v>466</v>
      </c>
      <c r="D863" s="105">
        <v>2135.362</v>
      </c>
      <c r="E863" s="105">
        <v>2135.362</v>
      </c>
      <c r="F863" s="104">
        <v>2107.893</v>
      </c>
      <c r="G863" s="112" t="s">
        <v>530</v>
      </c>
    </row>
    <row r="864" spans="1:7" ht="25.5">
      <c r="A864" s="106" t="s">
        <v>529</v>
      </c>
      <c r="B864" s="117" t="s">
        <v>528</v>
      </c>
      <c r="C864" s="106" t="s">
        <v>466</v>
      </c>
      <c r="D864" s="113">
        <v>1324.638</v>
      </c>
      <c r="E864" s="113">
        <v>1324.638</v>
      </c>
      <c r="F864" s="113">
        <v>1312.255</v>
      </c>
      <c r="G864" s="112" t="s">
        <v>525</v>
      </c>
    </row>
    <row r="865" spans="1:7" ht="38.25">
      <c r="A865" s="108" t="s">
        <v>527</v>
      </c>
      <c r="B865" s="117" t="s">
        <v>526</v>
      </c>
      <c r="C865" s="106" t="s">
        <v>466</v>
      </c>
      <c r="D865" s="105">
        <v>2078.989</v>
      </c>
      <c r="E865" s="104">
        <v>2078.989</v>
      </c>
      <c r="F865" s="104">
        <v>2078.989</v>
      </c>
      <c r="G865" s="112" t="s">
        <v>525</v>
      </c>
    </row>
    <row r="866" spans="1:7" ht="51">
      <c r="A866" s="108" t="s">
        <v>522</v>
      </c>
      <c r="B866" s="117" t="s">
        <v>524</v>
      </c>
      <c r="C866" s="106" t="s">
        <v>523</v>
      </c>
      <c r="D866" s="105">
        <v>593.472</v>
      </c>
      <c r="E866" s="104">
        <v>593.472</v>
      </c>
      <c r="F866" s="104">
        <v>589.7424</v>
      </c>
      <c r="G866" s="112" t="s">
        <v>519</v>
      </c>
    </row>
    <row r="867" spans="1:7" ht="38.25">
      <c r="A867" s="108" t="s">
        <v>522</v>
      </c>
      <c r="B867" s="117" t="s">
        <v>521</v>
      </c>
      <c r="C867" s="106" t="s">
        <v>520</v>
      </c>
      <c r="D867" s="105">
        <v>251.62</v>
      </c>
      <c r="E867" s="104">
        <v>251.62</v>
      </c>
      <c r="F867" s="104">
        <v>177.4513</v>
      </c>
      <c r="G867" s="112" t="s">
        <v>519</v>
      </c>
    </row>
    <row r="868" spans="1:7" ht="25.5">
      <c r="A868" s="108" t="s">
        <v>518</v>
      </c>
      <c r="B868" s="107" t="s">
        <v>517</v>
      </c>
      <c r="C868" s="106" t="s">
        <v>466</v>
      </c>
      <c r="D868" s="105">
        <v>4553.924</v>
      </c>
      <c r="E868" s="105">
        <v>4553.924</v>
      </c>
      <c r="F868" s="104">
        <v>4368.88</v>
      </c>
      <c r="G868" s="112" t="s">
        <v>516</v>
      </c>
    </row>
    <row r="869" spans="1:7" ht="25.5">
      <c r="A869" s="108" t="s">
        <v>515</v>
      </c>
      <c r="B869" s="107" t="s">
        <v>514</v>
      </c>
      <c r="C869" s="106" t="s">
        <v>466</v>
      </c>
      <c r="D869" s="105">
        <v>1637.998</v>
      </c>
      <c r="E869" s="105">
        <v>1637.998</v>
      </c>
      <c r="F869" s="104">
        <v>1634.073</v>
      </c>
      <c r="G869" s="112" t="s">
        <v>513</v>
      </c>
    </row>
    <row r="870" spans="1:7" ht="25.5">
      <c r="A870" s="108" t="s">
        <v>512</v>
      </c>
      <c r="B870" s="107" t="s">
        <v>511</v>
      </c>
      <c r="C870" s="106" t="s">
        <v>510</v>
      </c>
      <c r="D870" s="105">
        <v>87.448</v>
      </c>
      <c r="E870" s="105">
        <v>87.448</v>
      </c>
      <c r="F870" s="104">
        <v>87.448</v>
      </c>
      <c r="G870" s="112" t="s">
        <v>509</v>
      </c>
    </row>
    <row r="871" spans="1:7" ht="25.5">
      <c r="A871" s="108" t="s">
        <v>508</v>
      </c>
      <c r="B871" s="107" t="s">
        <v>507</v>
      </c>
      <c r="C871" s="106" t="s">
        <v>466</v>
      </c>
      <c r="D871" s="105">
        <v>731.46</v>
      </c>
      <c r="E871" s="105">
        <v>731.46</v>
      </c>
      <c r="F871" s="104">
        <v>731.44</v>
      </c>
      <c r="G871" s="112" t="s">
        <v>506</v>
      </c>
    </row>
    <row r="872" spans="1:7" ht="25.5">
      <c r="A872" s="111" t="s">
        <v>505</v>
      </c>
      <c r="B872" s="107" t="s">
        <v>504</v>
      </c>
      <c r="C872" s="106" t="s">
        <v>466</v>
      </c>
      <c r="D872" s="116">
        <v>964.496</v>
      </c>
      <c r="E872" s="116">
        <v>964.496</v>
      </c>
      <c r="F872" s="57">
        <v>964.496</v>
      </c>
      <c r="G872" s="115" t="s">
        <v>148</v>
      </c>
    </row>
    <row r="873" spans="1:7" ht="140.25">
      <c r="A873" s="108" t="s">
        <v>503</v>
      </c>
      <c r="B873" s="107" t="s">
        <v>502</v>
      </c>
      <c r="C873" s="111" t="s">
        <v>442</v>
      </c>
      <c r="D873" s="105">
        <v>3472.247</v>
      </c>
      <c r="E873" s="105">
        <v>3472.247</v>
      </c>
      <c r="F873" s="104">
        <v>3469.097</v>
      </c>
      <c r="G873" s="112" t="s">
        <v>499</v>
      </c>
    </row>
    <row r="874" spans="1:7" ht="51">
      <c r="A874" s="108" t="s">
        <v>501</v>
      </c>
      <c r="B874" s="107" t="s">
        <v>500</v>
      </c>
      <c r="C874" s="111" t="s">
        <v>442</v>
      </c>
      <c r="D874" s="105">
        <v>794.333</v>
      </c>
      <c r="E874" s="105">
        <v>794.333</v>
      </c>
      <c r="F874" s="104">
        <v>793.529</v>
      </c>
      <c r="G874" s="114" t="s">
        <v>499</v>
      </c>
    </row>
    <row r="875" spans="1:7" ht="25.5">
      <c r="A875" s="108" t="s">
        <v>498</v>
      </c>
      <c r="B875" s="107" t="s">
        <v>497</v>
      </c>
      <c r="C875" s="111" t="s">
        <v>442</v>
      </c>
      <c r="D875" s="105">
        <v>4035.246</v>
      </c>
      <c r="E875" s="105">
        <v>4035.246</v>
      </c>
      <c r="F875" s="104">
        <v>3484.182</v>
      </c>
      <c r="G875" s="112" t="s">
        <v>496</v>
      </c>
    </row>
    <row r="876" spans="1:7" ht="38.25">
      <c r="A876" s="106" t="s">
        <v>495</v>
      </c>
      <c r="B876" s="107" t="s">
        <v>494</v>
      </c>
      <c r="C876" s="111" t="s">
        <v>493</v>
      </c>
      <c r="D876" s="113">
        <v>2296</v>
      </c>
      <c r="E876" s="113">
        <v>2296</v>
      </c>
      <c r="F876" s="113">
        <v>2236.942</v>
      </c>
      <c r="G876" s="103" t="s">
        <v>475</v>
      </c>
    </row>
    <row r="877" spans="1:7" ht="25.5">
      <c r="A877" s="106" t="s">
        <v>492</v>
      </c>
      <c r="B877" s="107" t="s">
        <v>491</v>
      </c>
      <c r="C877" s="106" t="s">
        <v>435</v>
      </c>
      <c r="D877" s="113">
        <v>4169.602</v>
      </c>
      <c r="E877" s="113">
        <v>4169.602</v>
      </c>
      <c r="F877" s="113">
        <v>4165.977</v>
      </c>
      <c r="G877" s="103" t="s">
        <v>490</v>
      </c>
    </row>
    <row r="878" spans="1:7" ht="25.5">
      <c r="A878" s="108" t="s">
        <v>489</v>
      </c>
      <c r="B878" s="107" t="s">
        <v>488</v>
      </c>
      <c r="C878" s="106" t="s">
        <v>435</v>
      </c>
      <c r="D878" s="105">
        <v>793.12</v>
      </c>
      <c r="E878" s="105">
        <v>793.12</v>
      </c>
      <c r="F878" s="104">
        <v>793.12</v>
      </c>
      <c r="G878" s="103" t="s">
        <v>487</v>
      </c>
    </row>
    <row r="879" spans="1:7" ht="51">
      <c r="A879" s="108" t="s">
        <v>486</v>
      </c>
      <c r="B879" s="107" t="s">
        <v>485</v>
      </c>
      <c r="C879" s="111" t="s">
        <v>442</v>
      </c>
      <c r="D879" s="105">
        <v>4399.281</v>
      </c>
      <c r="E879" s="105">
        <v>4399.281</v>
      </c>
      <c r="F879" s="104">
        <v>3285.925</v>
      </c>
      <c r="G879" s="112" t="s">
        <v>452</v>
      </c>
    </row>
    <row r="880" spans="1:7" ht="38.25">
      <c r="A880" s="108" t="s">
        <v>484</v>
      </c>
      <c r="B880" s="107" t="s">
        <v>483</v>
      </c>
      <c r="C880" s="106" t="s">
        <v>435</v>
      </c>
      <c r="D880" s="105">
        <v>71.76</v>
      </c>
      <c r="E880" s="105">
        <v>71.76</v>
      </c>
      <c r="F880" s="104">
        <v>71.76</v>
      </c>
      <c r="G880" s="112" t="s">
        <v>482</v>
      </c>
    </row>
    <row r="881" spans="1:7" ht="51">
      <c r="A881" s="108" t="s">
        <v>481</v>
      </c>
      <c r="B881" s="107" t="s">
        <v>480</v>
      </c>
      <c r="C881" s="108" t="s">
        <v>479</v>
      </c>
      <c r="D881" s="105">
        <v>250</v>
      </c>
      <c r="E881" s="105">
        <v>250</v>
      </c>
      <c r="F881" s="104">
        <v>238.401</v>
      </c>
      <c r="G881" s="112" t="s">
        <v>478</v>
      </c>
    </row>
    <row r="882" spans="1:7" ht="51">
      <c r="A882" s="108" t="s">
        <v>477</v>
      </c>
      <c r="B882" s="107" t="s">
        <v>476</v>
      </c>
      <c r="C882" s="106" t="s">
        <v>435</v>
      </c>
      <c r="D882" s="105">
        <v>615.189</v>
      </c>
      <c r="E882" s="105">
        <v>615.189</v>
      </c>
      <c r="F882" s="104">
        <v>615.188</v>
      </c>
      <c r="G882" s="103" t="s">
        <v>475</v>
      </c>
    </row>
    <row r="883" spans="1:7" ht="25.5">
      <c r="A883" s="108" t="s">
        <v>474</v>
      </c>
      <c r="B883" s="107" t="s">
        <v>473</v>
      </c>
      <c r="C883" s="106" t="s">
        <v>435</v>
      </c>
      <c r="D883" s="105">
        <v>14.964</v>
      </c>
      <c r="E883" s="105">
        <v>14.964</v>
      </c>
      <c r="F883" s="104">
        <v>14.73</v>
      </c>
      <c r="G883" s="103" t="s">
        <v>472</v>
      </c>
    </row>
    <row r="884" spans="1:7" ht="38.25">
      <c r="A884" s="108" t="s">
        <v>471</v>
      </c>
      <c r="B884" s="107" t="s">
        <v>470</v>
      </c>
      <c r="C884" s="111" t="s">
        <v>442</v>
      </c>
      <c r="D884" s="105">
        <v>950</v>
      </c>
      <c r="E884" s="105">
        <v>950</v>
      </c>
      <c r="F884" s="104">
        <v>950</v>
      </c>
      <c r="G884" s="103" t="s">
        <v>469</v>
      </c>
    </row>
    <row r="885" spans="1:7" ht="25.5">
      <c r="A885" s="108" t="s">
        <v>468</v>
      </c>
      <c r="B885" s="107" t="s">
        <v>467</v>
      </c>
      <c r="C885" s="106" t="s">
        <v>466</v>
      </c>
      <c r="D885" s="105">
        <v>1</v>
      </c>
      <c r="E885" s="105">
        <v>1</v>
      </c>
      <c r="F885" s="104">
        <v>0</v>
      </c>
      <c r="G885" s="103"/>
    </row>
    <row r="886" spans="1:7" ht="25.5">
      <c r="A886" s="108" t="s">
        <v>465</v>
      </c>
      <c r="B886" s="107" t="s">
        <v>464</v>
      </c>
      <c r="C886" s="106" t="s">
        <v>435</v>
      </c>
      <c r="D886" s="110">
        <v>1389.534</v>
      </c>
      <c r="E886" s="110">
        <v>1389.534</v>
      </c>
      <c r="F886" s="58">
        <v>892.875</v>
      </c>
      <c r="G886" s="103" t="s">
        <v>463</v>
      </c>
    </row>
    <row r="887" spans="1:7" ht="25.5">
      <c r="A887" s="108" t="s">
        <v>462</v>
      </c>
      <c r="B887" s="107" t="s">
        <v>461</v>
      </c>
      <c r="C887" s="106" t="s">
        <v>435</v>
      </c>
      <c r="D887" s="110">
        <v>1380.208</v>
      </c>
      <c r="E887" s="110">
        <v>1380.208</v>
      </c>
      <c r="F887" s="58">
        <v>900.007</v>
      </c>
      <c r="G887" s="103" t="s">
        <v>458</v>
      </c>
    </row>
    <row r="888" spans="1:7" ht="25.5">
      <c r="A888" s="108" t="s">
        <v>460</v>
      </c>
      <c r="B888" s="107" t="s">
        <v>459</v>
      </c>
      <c r="C888" s="106" t="s">
        <v>435</v>
      </c>
      <c r="D888" s="105">
        <v>1380.208</v>
      </c>
      <c r="E888" s="105">
        <v>1380.208</v>
      </c>
      <c r="F888" s="104">
        <v>946.085</v>
      </c>
      <c r="G888" s="103" t="s">
        <v>458</v>
      </c>
    </row>
    <row r="889" spans="1:7" ht="25.5">
      <c r="A889" s="108" t="s">
        <v>457</v>
      </c>
      <c r="B889" s="107" t="s">
        <v>456</v>
      </c>
      <c r="C889" s="106" t="s">
        <v>442</v>
      </c>
      <c r="D889" s="105">
        <v>13.446</v>
      </c>
      <c r="E889" s="105">
        <v>13.446</v>
      </c>
      <c r="F889" s="104">
        <v>12.047</v>
      </c>
      <c r="G889" s="103" t="s">
        <v>455</v>
      </c>
    </row>
    <row r="890" spans="1:7" ht="25.5">
      <c r="A890" s="108" t="s">
        <v>454</v>
      </c>
      <c r="B890" s="107" t="s">
        <v>453</v>
      </c>
      <c r="C890" s="106" t="s">
        <v>442</v>
      </c>
      <c r="D890" s="105">
        <v>60</v>
      </c>
      <c r="E890" s="105">
        <v>60</v>
      </c>
      <c r="F890" s="104">
        <v>58.941</v>
      </c>
      <c r="G890" s="103" t="s">
        <v>452</v>
      </c>
    </row>
    <row r="891" spans="1:7" ht="25.5">
      <c r="A891" s="108" t="s">
        <v>451</v>
      </c>
      <c r="B891" s="107" t="s">
        <v>450</v>
      </c>
      <c r="C891" s="106" t="s">
        <v>435</v>
      </c>
      <c r="D891" s="105">
        <v>1414.28</v>
      </c>
      <c r="E891" s="105">
        <v>1414.28</v>
      </c>
      <c r="F891" s="104">
        <v>1414.28</v>
      </c>
      <c r="G891" s="103" t="s">
        <v>449</v>
      </c>
    </row>
    <row r="892" spans="1:7" ht="51">
      <c r="A892" s="108" t="s">
        <v>448</v>
      </c>
      <c r="B892" s="107" t="s">
        <v>447</v>
      </c>
      <c r="C892" s="106" t="s">
        <v>435</v>
      </c>
      <c r="D892" s="105">
        <v>522.385</v>
      </c>
      <c r="E892" s="105">
        <v>522.385</v>
      </c>
      <c r="F892" s="104">
        <v>412.212</v>
      </c>
      <c r="G892" s="103" t="s">
        <v>446</v>
      </c>
    </row>
    <row r="893" spans="1:7" ht="25.5">
      <c r="A893" s="108" t="s">
        <v>445</v>
      </c>
      <c r="B893" s="107" t="s">
        <v>443</v>
      </c>
      <c r="C893" s="106" t="s">
        <v>442</v>
      </c>
      <c r="D893" s="105">
        <v>38.566</v>
      </c>
      <c r="E893" s="105">
        <v>38.566</v>
      </c>
      <c r="F893" s="104">
        <v>38.566</v>
      </c>
      <c r="G893" s="103" t="s">
        <v>441</v>
      </c>
    </row>
    <row r="894" spans="1:7" ht="25.5">
      <c r="A894" s="108" t="s">
        <v>444</v>
      </c>
      <c r="B894" s="107" t="s">
        <v>443</v>
      </c>
      <c r="C894" s="106" t="s">
        <v>442</v>
      </c>
      <c r="D894" s="105">
        <v>37.67</v>
      </c>
      <c r="E894" s="105">
        <v>37.67</v>
      </c>
      <c r="F894" s="104">
        <v>37.67</v>
      </c>
      <c r="G894" s="103" t="s">
        <v>441</v>
      </c>
    </row>
    <row r="895" spans="1:7" ht="25.5">
      <c r="A895" s="108" t="s">
        <v>440</v>
      </c>
      <c r="B895" s="107" t="s">
        <v>439</v>
      </c>
      <c r="C895" s="106" t="s">
        <v>435</v>
      </c>
      <c r="D895" s="105">
        <v>10457.352</v>
      </c>
      <c r="E895" s="105">
        <v>10457.352</v>
      </c>
      <c r="F895" s="104">
        <v>10445.625</v>
      </c>
      <c r="G895" s="109" t="s">
        <v>438</v>
      </c>
    </row>
    <row r="896" spans="1:7" ht="25.5">
      <c r="A896" s="108" t="s">
        <v>437</v>
      </c>
      <c r="B896" s="107" t="s">
        <v>436</v>
      </c>
      <c r="C896" s="106" t="s">
        <v>435</v>
      </c>
      <c r="D896" s="105">
        <v>1252.398</v>
      </c>
      <c r="E896" s="105">
        <v>1252.398</v>
      </c>
      <c r="F896" s="104">
        <v>1252.398</v>
      </c>
      <c r="G896" s="103" t="s">
        <v>434</v>
      </c>
    </row>
    <row r="897" spans="1:7" ht="25.5">
      <c r="A897" s="108" t="s">
        <v>433</v>
      </c>
      <c r="B897" s="107" t="s">
        <v>432</v>
      </c>
      <c r="C897" s="106" t="s">
        <v>431</v>
      </c>
      <c r="D897" s="105">
        <v>100</v>
      </c>
      <c r="E897" s="105">
        <v>100</v>
      </c>
      <c r="F897" s="104">
        <v>97.026</v>
      </c>
      <c r="G897" s="103" t="s">
        <v>430</v>
      </c>
    </row>
    <row r="898" spans="1:7" ht="15">
      <c r="A898" s="101"/>
      <c r="B898" s="102" t="s">
        <v>1</v>
      </c>
      <c r="C898" s="101" t="s">
        <v>0</v>
      </c>
      <c r="D898" s="100">
        <f>SUM(D835:D897)</f>
        <v>85472.63900000001</v>
      </c>
      <c r="E898" s="100">
        <f>SUM(E835:E897)</f>
        <v>85472.63900000001</v>
      </c>
      <c r="F898" s="100">
        <f>SUM(F835:F897)</f>
        <v>81796.52670000005</v>
      </c>
      <c r="G898" s="99" t="s">
        <v>0</v>
      </c>
    </row>
    <row r="899" spans="1:7" ht="15">
      <c r="A899" s="88" t="s">
        <v>429</v>
      </c>
      <c r="B899" s="88"/>
      <c r="C899" s="88"/>
      <c r="D899" s="88"/>
      <c r="E899" s="88"/>
      <c r="F899" s="88"/>
      <c r="G899" s="88"/>
    </row>
    <row r="900" spans="1:7" ht="15">
      <c r="A900" s="93"/>
      <c r="B900" s="97"/>
      <c r="C900" s="93"/>
      <c r="D900" s="96"/>
      <c r="E900" s="96"/>
      <c r="F900" s="95"/>
      <c r="G900" s="94"/>
    </row>
    <row r="901" spans="1:7" ht="15">
      <c r="A901" s="93"/>
      <c r="B901" s="92" t="s">
        <v>1</v>
      </c>
      <c r="C901" s="91" t="s">
        <v>0</v>
      </c>
      <c r="D901" s="90">
        <f>SUM(D900:D900)</f>
        <v>0</v>
      </c>
      <c r="E901" s="90">
        <f>SUM(E900:E900)</f>
        <v>0</v>
      </c>
      <c r="F901" s="90">
        <f>SUM(F900:F900)</f>
        <v>0</v>
      </c>
      <c r="G901" s="89" t="s">
        <v>0</v>
      </c>
    </row>
    <row r="902" spans="1:7" ht="15">
      <c r="A902" s="88" t="s">
        <v>428</v>
      </c>
      <c r="B902" s="88"/>
      <c r="C902" s="88"/>
      <c r="D902" s="88"/>
      <c r="E902" s="88"/>
      <c r="F902" s="88"/>
      <c r="G902" s="88"/>
    </row>
    <row r="903" spans="1:7" ht="15">
      <c r="A903" s="93"/>
      <c r="B903" s="97"/>
      <c r="C903" s="93"/>
      <c r="D903" s="96"/>
      <c r="E903" s="96"/>
      <c r="F903" s="95"/>
      <c r="G903" s="94"/>
    </row>
    <row r="904" spans="1:7" ht="15">
      <c r="A904" s="93"/>
      <c r="B904" s="92" t="s">
        <v>1</v>
      </c>
      <c r="C904" s="91" t="s">
        <v>0</v>
      </c>
      <c r="D904" s="90">
        <f>SUM(D903:D903)</f>
        <v>0</v>
      </c>
      <c r="E904" s="90">
        <f>SUM(E903:E903)</f>
        <v>0</v>
      </c>
      <c r="F904" s="90">
        <f>SUM(F903:F903)</f>
        <v>0</v>
      </c>
      <c r="G904" s="89" t="s">
        <v>0</v>
      </c>
    </row>
    <row r="905" spans="1:7" ht="15">
      <c r="A905" s="88" t="s">
        <v>427</v>
      </c>
      <c r="B905" s="88"/>
      <c r="C905" s="88"/>
      <c r="D905" s="88"/>
      <c r="E905" s="88"/>
      <c r="F905" s="88"/>
      <c r="G905" s="88"/>
    </row>
    <row r="906" spans="1:7" ht="30">
      <c r="A906" s="93" t="s">
        <v>426</v>
      </c>
      <c r="B906" s="97" t="s">
        <v>425</v>
      </c>
      <c r="C906" s="93" t="s">
        <v>424</v>
      </c>
      <c r="D906" s="96">
        <v>492.18</v>
      </c>
      <c r="E906" s="96">
        <v>492.18</v>
      </c>
      <c r="F906" s="98">
        <v>482.511</v>
      </c>
      <c r="G906" s="94" t="s">
        <v>423</v>
      </c>
    </row>
    <row r="907" spans="1:7" ht="15">
      <c r="A907" s="93"/>
      <c r="B907" s="92" t="s">
        <v>1</v>
      </c>
      <c r="C907" s="91" t="s">
        <v>0</v>
      </c>
      <c r="D907" s="90">
        <f>SUM(D906:D906)</f>
        <v>492.18</v>
      </c>
      <c r="E907" s="90">
        <f>SUM(E906:E906)</f>
        <v>492.18</v>
      </c>
      <c r="F907" s="90">
        <f>SUM(F906:F906)</f>
        <v>482.511</v>
      </c>
      <c r="G907" s="89" t="s">
        <v>0</v>
      </c>
    </row>
    <row r="908" spans="1:7" ht="15">
      <c r="A908" s="88" t="s">
        <v>422</v>
      </c>
      <c r="B908" s="88"/>
      <c r="C908" s="88"/>
      <c r="D908" s="88"/>
      <c r="E908" s="88"/>
      <c r="F908" s="88"/>
      <c r="G908" s="88"/>
    </row>
    <row r="909" spans="1:7" ht="15">
      <c r="A909" s="93"/>
      <c r="B909" s="97"/>
      <c r="C909" s="93"/>
      <c r="D909" s="96"/>
      <c r="E909" s="96"/>
      <c r="F909" s="95"/>
      <c r="G909" s="94"/>
    </row>
    <row r="910" spans="1:7" ht="15">
      <c r="A910" s="93"/>
      <c r="B910" s="92" t="s">
        <v>1</v>
      </c>
      <c r="C910" s="91" t="s">
        <v>0</v>
      </c>
      <c r="D910" s="90">
        <f>SUM(D909:D909)</f>
        <v>0</v>
      </c>
      <c r="E910" s="90">
        <f>SUM(E909:E909)</f>
        <v>0</v>
      </c>
      <c r="F910" s="90">
        <f>SUM(F909:F909)</f>
        <v>0</v>
      </c>
      <c r="G910" s="89" t="s">
        <v>0</v>
      </c>
    </row>
    <row r="911" spans="1:7" ht="15">
      <c r="A911" s="88" t="s">
        <v>421</v>
      </c>
      <c r="B911" s="88"/>
      <c r="C911" s="88"/>
      <c r="D911" s="88"/>
      <c r="E911" s="88"/>
      <c r="F911" s="88"/>
      <c r="G911" s="88"/>
    </row>
    <row r="912" spans="1:7" ht="15">
      <c r="A912" s="93"/>
      <c r="B912" s="97"/>
      <c r="C912" s="93"/>
      <c r="D912" s="96"/>
      <c r="E912" s="96"/>
      <c r="F912" s="95"/>
      <c r="G912" s="94"/>
    </row>
    <row r="913" spans="1:7" ht="15">
      <c r="A913" s="93"/>
      <c r="B913" s="92" t="s">
        <v>1</v>
      </c>
      <c r="C913" s="91" t="s">
        <v>0</v>
      </c>
      <c r="D913" s="90">
        <f>SUM(D912:D912)</f>
        <v>0</v>
      </c>
      <c r="E913" s="90">
        <f>SUM(E912:E912)</f>
        <v>0</v>
      </c>
      <c r="F913" s="90">
        <f>SUM(F912:F912)</f>
        <v>0</v>
      </c>
      <c r="G913" s="89" t="s">
        <v>0</v>
      </c>
    </row>
    <row r="914" spans="1:7" ht="15">
      <c r="A914" s="88" t="s">
        <v>420</v>
      </c>
      <c r="B914" s="88"/>
      <c r="C914" s="88"/>
      <c r="D914" s="88"/>
      <c r="E914" s="88"/>
      <c r="F914" s="88"/>
      <c r="G914" s="88"/>
    </row>
    <row r="915" spans="1:7" ht="15">
      <c r="A915" s="93"/>
      <c r="B915" s="97"/>
      <c r="C915" s="93"/>
      <c r="D915" s="96"/>
      <c r="E915" s="96"/>
      <c r="F915" s="95"/>
      <c r="G915" s="94"/>
    </row>
    <row r="916" spans="1:7" ht="15">
      <c r="A916" s="93"/>
      <c r="B916" s="92" t="s">
        <v>1</v>
      </c>
      <c r="C916" s="91" t="s">
        <v>0</v>
      </c>
      <c r="D916" s="90">
        <f>SUM(D915:D915)</f>
        <v>0</v>
      </c>
      <c r="E916" s="90">
        <f>SUM(E915:E915)</f>
        <v>0</v>
      </c>
      <c r="F916" s="90">
        <f>SUM(F915:F915)</f>
        <v>0</v>
      </c>
      <c r="G916" s="89" t="s">
        <v>0</v>
      </c>
    </row>
    <row r="917" spans="1:7" ht="15">
      <c r="A917" s="88" t="s">
        <v>419</v>
      </c>
      <c r="B917" s="88"/>
      <c r="C917" s="88"/>
      <c r="D917" s="88"/>
      <c r="E917" s="88"/>
      <c r="F917" s="88"/>
      <c r="G917" s="88"/>
    </row>
    <row r="918" spans="1:7" ht="15">
      <c r="A918" s="93"/>
      <c r="B918" s="97"/>
      <c r="C918" s="93"/>
      <c r="D918" s="96"/>
      <c r="E918" s="96"/>
      <c r="F918" s="95"/>
      <c r="G918" s="94"/>
    </row>
    <row r="919" spans="1:7" ht="15">
      <c r="A919" s="93"/>
      <c r="B919" s="92" t="s">
        <v>1</v>
      </c>
      <c r="C919" s="91" t="s">
        <v>0</v>
      </c>
      <c r="D919" s="90">
        <f>SUM(D918:D918)</f>
        <v>0</v>
      </c>
      <c r="E919" s="90">
        <f>SUM(E918:E918)</f>
        <v>0</v>
      </c>
      <c r="F919" s="90">
        <f>SUM(F918:F918)</f>
        <v>0</v>
      </c>
      <c r="G919" s="89" t="s">
        <v>0</v>
      </c>
    </row>
    <row r="920" spans="1:7" ht="15">
      <c r="A920" s="88" t="s">
        <v>418</v>
      </c>
      <c r="B920" s="88"/>
      <c r="C920" s="88"/>
      <c r="D920" s="88"/>
      <c r="E920" s="88"/>
      <c r="F920" s="88"/>
      <c r="G920" s="88"/>
    </row>
    <row r="921" spans="1:7" ht="15">
      <c r="A921" s="93"/>
      <c r="B921" s="97"/>
      <c r="C921" s="93"/>
      <c r="D921" s="96"/>
      <c r="E921" s="96"/>
      <c r="F921" s="95"/>
      <c r="G921" s="94"/>
    </row>
    <row r="922" spans="1:7" ht="15">
      <c r="A922" s="93"/>
      <c r="B922" s="92" t="s">
        <v>1</v>
      </c>
      <c r="C922" s="91" t="s">
        <v>0</v>
      </c>
      <c r="D922" s="90">
        <f>SUM(D921:D921)</f>
        <v>0</v>
      </c>
      <c r="E922" s="90">
        <f>SUM(E921:E921)</f>
        <v>0</v>
      </c>
      <c r="F922" s="90">
        <f>SUM(F921:F921)</f>
        <v>0</v>
      </c>
      <c r="G922" s="89" t="s">
        <v>0</v>
      </c>
    </row>
    <row r="923" spans="1:7" ht="15">
      <c r="A923" s="88" t="s">
        <v>417</v>
      </c>
      <c r="B923" s="88"/>
      <c r="C923" s="88"/>
      <c r="D923" s="88"/>
      <c r="E923" s="88"/>
      <c r="F923" s="88"/>
      <c r="G923" s="88"/>
    </row>
    <row r="924" spans="1:7" ht="51">
      <c r="A924" s="34" t="s">
        <v>416</v>
      </c>
      <c r="B924" s="34" t="s">
        <v>415</v>
      </c>
      <c r="C924" s="38" t="s">
        <v>414</v>
      </c>
      <c r="D924" s="87">
        <v>198.938</v>
      </c>
      <c r="E924" s="72">
        <v>198.938</v>
      </c>
      <c r="F924" s="72">
        <v>198.938</v>
      </c>
      <c r="G924" s="56" t="s">
        <v>286</v>
      </c>
    </row>
    <row r="925" spans="1:7" ht="15">
      <c r="A925" s="38" t="s">
        <v>413</v>
      </c>
      <c r="B925" s="38" t="s">
        <v>412</v>
      </c>
      <c r="C925" s="38"/>
      <c r="D925" s="86">
        <v>464.848</v>
      </c>
      <c r="E925" s="81">
        <v>464.848</v>
      </c>
      <c r="F925" s="72">
        <v>457.913</v>
      </c>
      <c r="G925" s="56" t="s">
        <v>383</v>
      </c>
    </row>
    <row r="926" spans="1:7" ht="15">
      <c r="A926" s="78"/>
      <c r="B926" s="78"/>
      <c r="C926" s="38"/>
      <c r="D926" s="86"/>
      <c r="E926" s="81"/>
      <c r="F926" s="72">
        <v>5.855</v>
      </c>
      <c r="G926" s="56" t="s">
        <v>402</v>
      </c>
    </row>
    <row r="927" spans="1:7" ht="25.5">
      <c r="A927" s="78"/>
      <c r="B927" s="78"/>
      <c r="C927" s="38"/>
      <c r="D927" s="86"/>
      <c r="E927" s="81"/>
      <c r="F927" s="72">
        <v>1.08</v>
      </c>
      <c r="G927" s="56" t="s">
        <v>306</v>
      </c>
    </row>
    <row r="928" spans="1:7" ht="15">
      <c r="A928" s="38" t="s">
        <v>411</v>
      </c>
      <c r="B928" s="38" t="s">
        <v>410</v>
      </c>
      <c r="C928" s="38"/>
      <c r="D928" s="60">
        <v>1369.351</v>
      </c>
      <c r="E928" s="81">
        <v>1369.351</v>
      </c>
      <c r="F928" s="72">
        <v>1341.873</v>
      </c>
      <c r="G928" s="56" t="s">
        <v>409</v>
      </c>
    </row>
    <row r="929" spans="1:7" ht="15">
      <c r="A929" s="38"/>
      <c r="B929" s="38"/>
      <c r="C929" s="38"/>
      <c r="D929" s="86"/>
      <c r="E929" s="81"/>
      <c r="F929" s="72">
        <v>10.8</v>
      </c>
      <c r="G929" s="56" t="s">
        <v>286</v>
      </c>
    </row>
    <row r="930" spans="1:7" ht="15">
      <c r="A930" s="38"/>
      <c r="B930" s="38"/>
      <c r="C930" s="38"/>
      <c r="D930" s="86"/>
      <c r="E930" s="81"/>
      <c r="F930" s="72">
        <v>16.677</v>
      </c>
      <c r="G930" s="56" t="s">
        <v>402</v>
      </c>
    </row>
    <row r="931" spans="1:7" ht="25.5">
      <c r="A931" s="38" t="s">
        <v>408</v>
      </c>
      <c r="B931" s="38" t="s">
        <v>407</v>
      </c>
      <c r="C931" s="38"/>
      <c r="D931" s="86">
        <v>14.575</v>
      </c>
      <c r="E931" s="81">
        <v>14.575</v>
      </c>
      <c r="F931" s="72">
        <v>14.393</v>
      </c>
      <c r="G931" s="56" t="s">
        <v>399</v>
      </c>
    </row>
    <row r="932" spans="1:7" ht="15">
      <c r="A932" s="38"/>
      <c r="B932" s="38"/>
      <c r="C932" s="38"/>
      <c r="D932" s="86"/>
      <c r="E932" s="81"/>
      <c r="F932" s="72">
        <v>0.182</v>
      </c>
      <c r="G932" s="56" t="s">
        <v>402</v>
      </c>
    </row>
    <row r="933" spans="1:7" ht="25.5">
      <c r="A933" s="38" t="s">
        <v>406</v>
      </c>
      <c r="B933" s="38" t="s">
        <v>405</v>
      </c>
      <c r="C933" s="38"/>
      <c r="D933" s="86">
        <v>14.574</v>
      </c>
      <c r="E933" s="81">
        <v>14.574</v>
      </c>
      <c r="F933" s="72">
        <v>14.393</v>
      </c>
      <c r="G933" s="56" t="s">
        <v>399</v>
      </c>
    </row>
    <row r="934" spans="1:7" ht="15">
      <c r="A934" s="38"/>
      <c r="B934" s="38"/>
      <c r="C934" s="38"/>
      <c r="D934" s="86"/>
      <c r="E934" s="81"/>
      <c r="F934" s="72">
        <v>0.181</v>
      </c>
      <c r="G934" s="56" t="s">
        <v>402</v>
      </c>
    </row>
    <row r="935" spans="1:7" ht="25.5">
      <c r="A935" s="38" t="s">
        <v>404</v>
      </c>
      <c r="B935" s="38" t="s">
        <v>403</v>
      </c>
      <c r="C935" s="38"/>
      <c r="D935" s="86">
        <v>21.904</v>
      </c>
      <c r="E935" s="81">
        <v>21.904</v>
      </c>
      <c r="F935" s="72">
        <v>21.629</v>
      </c>
      <c r="G935" s="56" t="s">
        <v>399</v>
      </c>
    </row>
    <row r="936" spans="1:7" ht="15">
      <c r="A936" s="38"/>
      <c r="B936" s="38"/>
      <c r="C936" s="38"/>
      <c r="D936" s="86"/>
      <c r="E936" s="81"/>
      <c r="F936" s="72">
        <v>0.275</v>
      </c>
      <c r="G936" s="56" t="s">
        <v>402</v>
      </c>
    </row>
    <row r="937" spans="1:7" ht="25.5">
      <c r="A937" s="38" t="s">
        <v>401</v>
      </c>
      <c r="B937" s="38" t="s">
        <v>400</v>
      </c>
      <c r="C937" s="38"/>
      <c r="D937" s="60">
        <v>2331.81</v>
      </c>
      <c r="E937" s="81">
        <v>2331.81</v>
      </c>
      <c r="F937" s="72">
        <v>2145.828</v>
      </c>
      <c r="G937" s="56" t="s">
        <v>399</v>
      </c>
    </row>
    <row r="938" spans="1:7" ht="15">
      <c r="A938" s="38"/>
      <c r="B938" s="38"/>
      <c r="C938" s="38"/>
      <c r="D938" s="60"/>
      <c r="E938" s="81"/>
      <c r="F938" s="72">
        <v>151.919</v>
      </c>
      <c r="G938" s="56" t="s">
        <v>286</v>
      </c>
    </row>
    <row r="939" spans="1:7" ht="15">
      <c r="A939" s="38"/>
      <c r="B939" s="38"/>
      <c r="C939" s="38"/>
      <c r="D939" s="86"/>
      <c r="E939" s="81"/>
      <c r="F939" s="72">
        <v>17.053</v>
      </c>
      <c r="G939" s="56" t="s">
        <v>286</v>
      </c>
    </row>
    <row r="940" spans="1:7" ht="15">
      <c r="A940" s="38"/>
      <c r="B940" s="38"/>
      <c r="C940" s="38"/>
      <c r="D940" s="86"/>
      <c r="E940" s="81"/>
      <c r="F940" s="72">
        <v>11.927</v>
      </c>
      <c r="G940" s="56" t="s">
        <v>398</v>
      </c>
    </row>
    <row r="941" spans="1:7" ht="15">
      <c r="A941" s="38" t="s">
        <v>397</v>
      </c>
      <c r="B941" s="38"/>
      <c r="C941" s="34"/>
      <c r="D941" s="72">
        <f>SUM(D924:D940)</f>
        <v>4416</v>
      </c>
      <c r="E941" s="72">
        <f>SUM(E924:E940)</f>
        <v>4416</v>
      </c>
      <c r="F941" s="72">
        <f>SUM(F924:F940)</f>
        <v>4410.915999999999</v>
      </c>
      <c r="G941" s="56"/>
    </row>
    <row r="942" spans="1:7" ht="15">
      <c r="A942" s="38" t="s">
        <v>396</v>
      </c>
      <c r="B942" s="38" t="s">
        <v>395</v>
      </c>
      <c r="C942" s="38" t="s">
        <v>394</v>
      </c>
      <c r="D942" s="60">
        <v>300</v>
      </c>
      <c r="E942" s="81">
        <v>300</v>
      </c>
      <c r="F942" s="72">
        <v>312.237</v>
      </c>
      <c r="G942" s="56" t="s">
        <v>389</v>
      </c>
    </row>
    <row r="943" spans="1:7" ht="15">
      <c r="A943" s="38"/>
      <c r="B943" s="38"/>
      <c r="C943" s="38"/>
      <c r="D943" s="60"/>
      <c r="E943" s="81"/>
      <c r="F943" s="72">
        <v>19.764</v>
      </c>
      <c r="G943" s="56" t="s">
        <v>388</v>
      </c>
    </row>
    <row r="944" spans="1:7" ht="15">
      <c r="A944" s="38"/>
      <c r="B944" s="38"/>
      <c r="C944" s="38"/>
      <c r="D944" s="60"/>
      <c r="E944" s="81"/>
      <c r="F944" s="72">
        <v>1.35</v>
      </c>
      <c r="G944" s="56" t="s">
        <v>388</v>
      </c>
    </row>
    <row r="945" spans="1:7" ht="15">
      <c r="A945" s="38"/>
      <c r="B945" s="38"/>
      <c r="C945" s="38"/>
      <c r="D945" s="86"/>
      <c r="E945" s="81"/>
      <c r="F945" s="72">
        <v>4.594</v>
      </c>
      <c r="G945" s="56" t="s">
        <v>372</v>
      </c>
    </row>
    <row r="946" spans="1:7" ht="15">
      <c r="A946" s="38" t="s">
        <v>393</v>
      </c>
      <c r="B946" s="38" t="s">
        <v>392</v>
      </c>
      <c r="C946" s="38"/>
      <c r="D946" s="60">
        <v>300</v>
      </c>
      <c r="E946" s="81">
        <v>300</v>
      </c>
      <c r="F946" s="72">
        <v>247.633</v>
      </c>
      <c r="G946" s="56" t="s">
        <v>389</v>
      </c>
    </row>
    <row r="947" spans="1:7" ht="15">
      <c r="A947" s="38"/>
      <c r="B947" s="38"/>
      <c r="C947" s="38"/>
      <c r="D947" s="60"/>
      <c r="E947" s="81"/>
      <c r="F947" s="72">
        <v>18.414</v>
      </c>
      <c r="G947" s="56" t="s">
        <v>388</v>
      </c>
    </row>
    <row r="948" spans="1:7" ht="15">
      <c r="A948" s="38"/>
      <c r="B948" s="38"/>
      <c r="C948" s="38"/>
      <c r="D948" s="60"/>
      <c r="E948" s="81"/>
      <c r="F948" s="72">
        <v>1.35</v>
      </c>
      <c r="G948" s="56" t="s">
        <v>388</v>
      </c>
    </row>
    <row r="949" spans="1:7" ht="15">
      <c r="A949" s="38"/>
      <c r="B949" s="38"/>
      <c r="C949" s="38"/>
      <c r="D949" s="86"/>
      <c r="E949" s="81"/>
      <c r="F949" s="72">
        <v>3.636</v>
      </c>
      <c r="G949" s="56" t="s">
        <v>372</v>
      </c>
    </row>
    <row r="950" spans="1:7" ht="15">
      <c r="A950" s="38" t="s">
        <v>391</v>
      </c>
      <c r="B950" s="38" t="s">
        <v>390</v>
      </c>
      <c r="C950" s="38"/>
      <c r="D950" s="60">
        <v>300</v>
      </c>
      <c r="E950" s="81">
        <v>300</v>
      </c>
      <c r="F950" s="72">
        <v>245.55</v>
      </c>
      <c r="G950" s="56" t="s">
        <v>389</v>
      </c>
    </row>
    <row r="951" spans="1:7" ht="15">
      <c r="A951" s="38"/>
      <c r="B951" s="38"/>
      <c r="C951" s="38"/>
      <c r="D951" s="60"/>
      <c r="E951" s="81"/>
      <c r="F951" s="72">
        <v>15.714</v>
      </c>
      <c r="G951" s="56" t="s">
        <v>388</v>
      </c>
    </row>
    <row r="952" spans="1:7" ht="15">
      <c r="A952" s="38"/>
      <c r="B952" s="38"/>
      <c r="C952" s="38"/>
      <c r="D952" s="60"/>
      <c r="E952" s="81"/>
      <c r="F952" s="72">
        <v>2.7</v>
      </c>
      <c r="G952" s="56" t="s">
        <v>388</v>
      </c>
    </row>
    <row r="953" spans="1:7" ht="15">
      <c r="A953" s="38"/>
      <c r="B953" s="38"/>
      <c r="C953" s="38"/>
      <c r="D953" s="86"/>
      <c r="E953" s="81"/>
      <c r="F953" s="79">
        <v>3.668</v>
      </c>
      <c r="G953" s="56" t="s">
        <v>372</v>
      </c>
    </row>
    <row r="954" spans="1:7" ht="15">
      <c r="A954" s="38" t="s">
        <v>387</v>
      </c>
      <c r="B954" s="38"/>
      <c r="C954" s="34"/>
      <c r="D954" s="72">
        <f>SUM(D942:D953)</f>
        <v>900</v>
      </c>
      <c r="E954" s="72">
        <f>SUM(E942:E953)</f>
        <v>900</v>
      </c>
      <c r="F954" s="72">
        <f>SUM(F942:F953)</f>
        <v>876.6100000000001</v>
      </c>
      <c r="G954" s="71"/>
    </row>
    <row r="955" spans="1:7" ht="15">
      <c r="A955" s="38" t="s">
        <v>386</v>
      </c>
      <c r="B955" s="38" t="s">
        <v>385</v>
      </c>
      <c r="C955" s="38" t="s">
        <v>384</v>
      </c>
      <c r="D955" s="60">
        <v>457.88</v>
      </c>
      <c r="E955" s="60">
        <f>F955+F956+F957</f>
        <v>457.88000000000005</v>
      </c>
      <c r="F955" s="82">
        <v>450.769</v>
      </c>
      <c r="G955" s="56" t="s">
        <v>383</v>
      </c>
    </row>
    <row r="956" spans="1:7" ht="15">
      <c r="A956" s="38"/>
      <c r="B956" s="38"/>
      <c r="C956" s="38"/>
      <c r="D956" s="60"/>
      <c r="E956" s="60"/>
      <c r="F956" s="82">
        <v>5.552</v>
      </c>
      <c r="G956" s="56" t="s">
        <v>372</v>
      </c>
    </row>
    <row r="957" spans="1:7" ht="15">
      <c r="A957" s="78"/>
      <c r="B957" s="78"/>
      <c r="C957" s="38"/>
      <c r="D957" s="86"/>
      <c r="E957" s="86"/>
      <c r="F957" s="82">
        <v>1.559</v>
      </c>
      <c r="G957" s="56" t="s">
        <v>286</v>
      </c>
    </row>
    <row r="958" spans="1:7" ht="15">
      <c r="A958" s="38" t="s">
        <v>382</v>
      </c>
      <c r="B958" s="38" t="s">
        <v>381</v>
      </c>
      <c r="C958" s="38"/>
      <c r="D958" s="60">
        <v>639.856</v>
      </c>
      <c r="E958" s="60">
        <v>639.856</v>
      </c>
      <c r="F958" s="82">
        <v>61.517</v>
      </c>
      <c r="G958" s="56" t="s">
        <v>286</v>
      </c>
    </row>
    <row r="959" spans="1:7" ht="15">
      <c r="A959" s="38"/>
      <c r="B959" s="38"/>
      <c r="C959" s="38"/>
      <c r="D959" s="60"/>
      <c r="E959" s="60"/>
      <c r="F959" s="82">
        <v>14.211</v>
      </c>
      <c r="G959" s="56" t="s">
        <v>286</v>
      </c>
    </row>
    <row r="960" spans="1:7" ht="15">
      <c r="A960" s="38"/>
      <c r="B960" s="38"/>
      <c r="C960" s="38"/>
      <c r="D960" s="60"/>
      <c r="E960" s="60"/>
      <c r="F960" s="82">
        <v>7.327</v>
      </c>
      <c r="G960" s="56" t="s">
        <v>372</v>
      </c>
    </row>
    <row r="961" spans="1:7" ht="15">
      <c r="A961" s="78"/>
      <c r="B961" s="78"/>
      <c r="C961" s="38"/>
      <c r="D961" s="86"/>
      <c r="E961" s="86"/>
      <c r="F961" s="82">
        <v>556.802</v>
      </c>
      <c r="G961" s="56" t="s">
        <v>374</v>
      </c>
    </row>
    <row r="962" spans="1:7" ht="38.25">
      <c r="A962" s="34" t="s">
        <v>380</v>
      </c>
      <c r="B962" s="34" t="s">
        <v>379</v>
      </c>
      <c r="C962" s="38"/>
      <c r="D962" s="87">
        <v>79.074</v>
      </c>
      <c r="E962" s="87">
        <v>79.074</v>
      </c>
      <c r="F962" s="82">
        <v>79.074</v>
      </c>
      <c r="G962" s="56" t="s">
        <v>286</v>
      </c>
    </row>
    <row r="963" spans="1:7" ht="38.25">
      <c r="A963" s="34" t="s">
        <v>378</v>
      </c>
      <c r="B963" s="34" t="s">
        <v>377</v>
      </c>
      <c r="C963" s="38"/>
      <c r="D963" s="87">
        <v>138.065</v>
      </c>
      <c r="E963" s="87">
        <v>138.065</v>
      </c>
      <c r="F963" s="82">
        <v>138.065</v>
      </c>
      <c r="G963" s="56" t="s">
        <v>286</v>
      </c>
    </row>
    <row r="964" spans="1:7" ht="15">
      <c r="A964" s="38" t="s">
        <v>376</v>
      </c>
      <c r="B964" s="38" t="s">
        <v>375</v>
      </c>
      <c r="C964" s="38"/>
      <c r="D964" s="87">
        <v>101.394</v>
      </c>
      <c r="E964" s="87">
        <v>101.394</v>
      </c>
      <c r="F964" s="82">
        <v>101.394</v>
      </c>
      <c r="G964" s="56" t="s">
        <v>368</v>
      </c>
    </row>
    <row r="965" spans="1:7" ht="15">
      <c r="A965" s="38"/>
      <c r="B965" s="38"/>
      <c r="C965" s="38"/>
      <c r="D965" s="60">
        <v>690.621</v>
      </c>
      <c r="E965" s="60">
        <v>690.621</v>
      </c>
      <c r="F965" s="82">
        <v>64.368</v>
      </c>
      <c r="G965" s="56" t="s">
        <v>286</v>
      </c>
    </row>
    <row r="966" spans="1:7" ht="15">
      <c r="A966" s="38"/>
      <c r="B966" s="38"/>
      <c r="C966" s="38"/>
      <c r="D966" s="60"/>
      <c r="E966" s="60"/>
      <c r="F966" s="82">
        <v>7.773</v>
      </c>
      <c r="G966" s="56" t="s">
        <v>372</v>
      </c>
    </row>
    <row r="967" spans="1:7" ht="15">
      <c r="A967" s="38"/>
      <c r="B967" s="38"/>
      <c r="C967" s="38"/>
      <c r="D967" s="60"/>
      <c r="E967" s="60"/>
      <c r="F967" s="82">
        <v>14.21</v>
      </c>
      <c r="G967" s="56" t="s">
        <v>286</v>
      </c>
    </row>
    <row r="968" spans="1:7" ht="15">
      <c r="A968" s="38"/>
      <c r="B968" s="38"/>
      <c r="C968" s="38"/>
      <c r="D968" s="86"/>
      <c r="E968" s="86"/>
      <c r="F968" s="82">
        <v>604.269</v>
      </c>
      <c r="G968" s="56" t="s">
        <v>374</v>
      </c>
    </row>
    <row r="969" spans="1:7" ht="15">
      <c r="A969" s="38" t="s">
        <v>373</v>
      </c>
      <c r="B969" s="38" t="s">
        <v>369</v>
      </c>
      <c r="C969" s="38"/>
      <c r="D969" s="60">
        <v>996.791</v>
      </c>
      <c r="E969" s="60">
        <v>996.791</v>
      </c>
      <c r="F969" s="82">
        <v>83.371</v>
      </c>
      <c r="G969" s="56" t="s">
        <v>286</v>
      </c>
    </row>
    <row r="970" spans="1:7" ht="15">
      <c r="A970" s="38"/>
      <c r="B970" s="38"/>
      <c r="C970" s="38"/>
      <c r="D970" s="60"/>
      <c r="E970" s="60"/>
      <c r="F970" s="82">
        <v>14.21</v>
      </c>
      <c r="G970" s="56" t="s">
        <v>286</v>
      </c>
    </row>
    <row r="971" spans="1:7" ht="15">
      <c r="A971" s="38"/>
      <c r="B971" s="38"/>
      <c r="C971" s="38"/>
      <c r="D971" s="60"/>
      <c r="E971" s="60"/>
      <c r="F971" s="82">
        <v>11.382</v>
      </c>
      <c r="G971" s="56" t="s">
        <v>372</v>
      </c>
    </row>
    <row r="972" spans="1:7" ht="15">
      <c r="A972" s="78"/>
      <c r="B972" s="78"/>
      <c r="C972" s="38"/>
      <c r="D972" s="86"/>
      <c r="E972" s="86"/>
      <c r="F972" s="82">
        <v>887.827</v>
      </c>
      <c r="G972" s="56" t="s">
        <v>371</v>
      </c>
    </row>
    <row r="973" spans="1:7" ht="76.5">
      <c r="A973" s="34" t="s">
        <v>370</v>
      </c>
      <c r="B973" s="34" t="s">
        <v>369</v>
      </c>
      <c r="C973" s="38"/>
      <c r="D973" s="84">
        <v>42</v>
      </c>
      <c r="E973" s="84">
        <v>42</v>
      </c>
      <c r="F973" s="82">
        <v>42</v>
      </c>
      <c r="G973" s="56" t="s">
        <v>368</v>
      </c>
    </row>
    <row r="974" spans="1:7" ht="25.5">
      <c r="A974" s="34" t="s">
        <v>367</v>
      </c>
      <c r="B974" s="34" t="s">
        <v>366</v>
      </c>
      <c r="C974" s="38"/>
      <c r="D974" s="84">
        <v>131.319</v>
      </c>
      <c r="E974" s="84">
        <v>131.319</v>
      </c>
      <c r="F974" s="82">
        <v>100.922</v>
      </c>
      <c r="G974" s="56"/>
    </row>
    <row r="975" spans="1:7" ht="15">
      <c r="A975" s="78" t="s">
        <v>365</v>
      </c>
      <c r="B975" s="78"/>
      <c r="C975" s="34"/>
      <c r="D975" s="72">
        <f>SUM(D955:D974)</f>
        <v>3277</v>
      </c>
      <c r="E975" s="72">
        <f>SUM(E955:E974)</f>
        <v>3277.0000000000005</v>
      </c>
      <c r="F975" s="72">
        <f>SUM(F955:F974)</f>
        <v>3246.6020000000003</v>
      </c>
      <c r="G975" s="71"/>
    </row>
    <row r="976" spans="1:7" ht="15">
      <c r="A976" s="38" t="s">
        <v>364</v>
      </c>
      <c r="B976" s="38" t="s">
        <v>363</v>
      </c>
      <c r="C976" s="38" t="s">
        <v>342</v>
      </c>
      <c r="D976" s="60">
        <v>1185.032</v>
      </c>
      <c r="E976" s="60">
        <v>1185.032</v>
      </c>
      <c r="F976" s="82">
        <v>1166.949</v>
      </c>
      <c r="G976" s="56" t="s">
        <v>362</v>
      </c>
    </row>
    <row r="977" spans="1:7" ht="15">
      <c r="A977" s="78"/>
      <c r="B977" s="78"/>
      <c r="C977" s="38"/>
      <c r="D977" s="86"/>
      <c r="E977" s="86"/>
      <c r="F977" s="82">
        <v>14.271</v>
      </c>
      <c r="G977" s="56" t="s">
        <v>309</v>
      </c>
    </row>
    <row r="978" spans="1:7" ht="15">
      <c r="A978" s="78"/>
      <c r="B978" s="78"/>
      <c r="C978" s="38"/>
      <c r="D978" s="86"/>
      <c r="E978" s="86"/>
      <c r="F978" s="82">
        <v>3.812</v>
      </c>
      <c r="G978" s="56" t="s">
        <v>361</v>
      </c>
    </row>
    <row r="979" spans="1:7" ht="25.5">
      <c r="A979" s="38" t="s">
        <v>360</v>
      </c>
      <c r="B979" s="38" t="s">
        <v>359</v>
      </c>
      <c r="C979" s="38"/>
      <c r="D979" s="60">
        <v>651.352</v>
      </c>
      <c r="E979" s="60">
        <v>651.352</v>
      </c>
      <c r="F979" s="82">
        <v>632.774</v>
      </c>
      <c r="G979" s="56" t="s">
        <v>356</v>
      </c>
    </row>
    <row r="980" spans="1:7" ht="15">
      <c r="A980" s="38"/>
      <c r="B980" s="38"/>
      <c r="C980" s="38"/>
      <c r="D980" s="86"/>
      <c r="E980" s="86"/>
      <c r="F980" s="82">
        <v>8.03</v>
      </c>
      <c r="G980" s="56" t="s">
        <v>91</v>
      </c>
    </row>
    <row r="981" spans="1:7" ht="15">
      <c r="A981" s="38"/>
      <c r="B981" s="38"/>
      <c r="C981" s="38"/>
      <c r="D981" s="86"/>
      <c r="E981" s="86"/>
      <c r="F981" s="82">
        <v>10.547</v>
      </c>
      <c r="G981" s="56" t="s">
        <v>286</v>
      </c>
    </row>
    <row r="982" spans="1:7" ht="25.5">
      <c r="A982" s="38" t="s">
        <v>358</v>
      </c>
      <c r="B982" s="38" t="s">
        <v>357</v>
      </c>
      <c r="C982" s="38"/>
      <c r="D982" s="60">
        <v>1370.597</v>
      </c>
      <c r="E982" s="60">
        <v>1370.597</v>
      </c>
      <c r="F982" s="82">
        <v>1342.301</v>
      </c>
      <c r="G982" s="56" t="s">
        <v>356</v>
      </c>
    </row>
    <row r="983" spans="1:7" ht="15">
      <c r="A983" s="38"/>
      <c r="B983" s="38"/>
      <c r="C983" s="38"/>
      <c r="D983" s="86"/>
      <c r="E983" s="86"/>
      <c r="F983" s="82">
        <v>17.495</v>
      </c>
      <c r="G983" s="56" t="s">
        <v>91</v>
      </c>
    </row>
    <row r="984" spans="1:7" ht="15">
      <c r="A984" s="38"/>
      <c r="B984" s="38"/>
      <c r="C984" s="38"/>
      <c r="D984" s="86"/>
      <c r="E984" s="86"/>
      <c r="F984" s="82">
        <v>10.8</v>
      </c>
      <c r="G984" s="56" t="s">
        <v>286</v>
      </c>
    </row>
    <row r="985" spans="1:7" ht="15">
      <c r="A985" s="38" t="s">
        <v>355</v>
      </c>
      <c r="B985" s="38" t="s">
        <v>354</v>
      </c>
      <c r="C985" s="38"/>
      <c r="D985" s="60">
        <v>1064.028</v>
      </c>
      <c r="E985" s="60">
        <f>F985+F986+F987+F988</f>
        <v>1064.0280000000002</v>
      </c>
      <c r="F985" s="82">
        <v>86.679</v>
      </c>
      <c r="G985" s="56" t="s">
        <v>286</v>
      </c>
    </row>
    <row r="986" spans="1:7" ht="15">
      <c r="A986" s="38"/>
      <c r="B986" s="38"/>
      <c r="C986" s="38"/>
      <c r="D986" s="60"/>
      <c r="E986" s="60"/>
      <c r="F986" s="82">
        <v>951.056</v>
      </c>
      <c r="G986" s="56" t="s">
        <v>349</v>
      </c>
    </row>
    <row r="987" spans="1:7" ht="15">
      <c r="A987" s="78"/>
      <c r="B987" s="78"/>
      <c r="C987" s="38"/>
      <c r="D987" s="60"/>
      <c r="E987" s="60"/>
      <c r="F987" s="82">
        <v>14.211</v>
      </c>
      <c r="G987" s="56" t="s">
        <v>286</v>
      </c>
    </row>
    <row r="988" spans="1:7" ht="15">
      <c r="A988" s="78"/>
      <c r="B988" s="78"/>
      <c r="C988" s="38"/>
      <c r="D988" s="60"/>
      <c r="E988" s="60"/>
      <c r="F988" s="82">
        <v>12.082</v>
      </c>
      <c r="G988" s="56" t="s">
        <v>91</v>
      </c>
    </row>
    <row r="989" spans="1:7" ht="15">
      <c r="A989" s="38" t="s">
        <v>353</v>
      </c>
      <c r="B989" s="38" t="s">
        <v>352</v>
      </c>
      <c r="C989" s="38"/>
      <c r="D989" s="86">
        <v>959.717</v>
      </c>
      <c r="E989" s="86">
        <v>959.717</v>
      </c>
      <c r="F989" s="82">
        <v>85.274</v>
      </c>
      <c r="G989" s="56" t="s">
        <v>286</v>
      </c>
    </row>
    <row r="990" spans="1:7" ht="15">
      <c r="A990" s="38"/>
      <c r="B990" s="38"/>
      <c r="C990" s="38"/>
      <c r="D990" s="86"/>
      <c r="E990" s="86"/>
      <c r="F990" s="82">
        <v>846.369</v>
      </c>
      <c r="G990" s="56" t="s">
        <v>349</v>
      </c>
    </row>
    <row r="991" spans="1:7" ht="15">
      <c r="A991" s="38"/>
      <c r="B991" s="38"/>
      <c r="C991" s="38"/>
      <c r="D991" s="86"/>
      <c r="E991" s="86"/>
      <c r="F991" s="82">
        <v>17.053</v>
      </c>
      <c r="G991" s="56" t="s">
        <v>286</v>
      </c>
    </row>
    <row r="992" spans="1:7" ht="15">
      <c r="A992" s="38"/>
      <c r="B992" s="38"/>
      <c r="C992" s="38"/>
      <c r="D992" s="84"/>
      <c r="E992" s="84"/>
      <c r="F992" s="82">
        <v>11.021</v>
      </c>
      <c r="G992" s="56" t="s">
        <v>309</v>
      </c>
    </row>
    <row r="993" spans="1:7" ht="15">
      <c r="A993" s="78" t="s">
        <v>351</v>
      </c>
      <c r="B993" s="38" t="s">
        <v>350</v>
      </c>
      <c r="C993" s="38"/>
      <c r="D993" s="86">
        <v>1354.887</v>
      </c>
      <c r="E993" s="86">
        <v>1354.887</v>
      </c>
      <c r="F993" s="82">
        <v>1316.455</v>
      </c>
      <c r="G993" s="56" t="s">
        <v>349</v>
      </c>
    </row>
    <row r="994" spans="1:7" ht="15">
      <c r="A994" s="78"/>
      <c r="B994" s="78"/>
      <c r="C994" s="38"/>
      <c r="D994" s="86"/>
      <c r="E994" s="86"/>
      <c r="F994" s="82">
        <v>12.657</v>
      </c>
      <c r="G994" s="56" t="s">
        <v>286</v>
      </c>
    </row>
    <row r="995" spans="1:7" ht="15">
      <c r="A995" s="78"/>
      <c r="B995" s="78"/>
      <c r="C995" s="38"/>
      <c r="D995" s="86"/>
      <c r="E995" s="86"/>
      <c r="F995" s="82">
        <v>16.808</v>
      </c>
      <c r="G995" s="56" t="s">
        <v>309</v>
      </c>
    </row>
    <row r="996" spans="1:7" ht="51">
      <c r="A996" s="34" t="s">
        <v>348</v>
      </c>
      <c r="B996" s="34" t="s">
        <v>347</v>
      </c>
      <c r="C996" s="38"/>
      <c r="D996" s="84">
        <v>66.24</v>
      </c>
      <c r="E996" s="84">
        <v>66.24</v>
      </c>
      <c r="F996" s="82">
        <v>66.24</v>
      </c>
      <c r="G996" s="56" t="s">
        <v>286</v>
      </c>
    </row>
    <row r="997" spans="1:7" ht="51">
      <c r="A997" s="34" t="s">
        <v>346</v>
      </c>
      <c r="B997" s="34" t="s">
        <v>345</v>
      </c>
      <c r="C997" s="85" t="s">
        <v>342</v>
      </c>
      <c r="D997" s="84">
        <v>151</v>
      </c>
      <c r="E997" s="84">
        <v>151</v>
      </c>
      <c r="F997" s="82">
        <v>150.949</v>
      </c>
      <c r="G997" s="56" t="s">
        <v>286</v>
      </c>
    </row>
    <row r="998" spans="1:7" ht="51">
      <c r="A998" s="34" t="s">
        <v>344</v>
      </c>
      <c r="B998" s="34" t="s">
        <v>343</v>
      </c>
      <c r="C998" s="85" t="s">
        <v>342</v>
      </c>
      <c r="D998" s="84">
        <v>97.147</v>
      </c>
      <c r="E998" s="84">
        <v>97.147</v>
      </c>
      <c r="F998" s="82">
        <v>86.828</v>
      </c>
      <c r="G998" s="56" t="s">
        <v>286</v>
      </c>
    </row>
    <row r="999" spans="1:7" ht="15">
      <c r="A999" s="83" t="s">
        <v>341</v>
      </c>
      <c r="B999" s="83"/>
      <c r="C999" s="34"/>
      <c r="D999" s="79">
        <f>SUM(D976:D998)</f>
        <v>6899.999999999999</v>
      </c>
      <c r="E999" s="79">
        <f>SUM(E976:E998)</f>
        <v>6899.999999999999</v>
      </c>
      <c r="F999" s="79">
        <f>SUM(F976:F998)</f>
        <v>6880.661</v>
      </c>
      <c r="G999" s="71"/>
    </row>
    <row r="1000" spans="1:7" ht="15">
      <c r="A1000" s="73" t="s">
        <v>340</v>
      </c>
      <c r="B1000" s="73" t="s">
        <v>339</v>
      </c>
      <c r="C1000" s="38" t="s">
        <v>338</v>
      </c>
      <c r="D1000" s="81">
        <v>297.591</v>
      </c>
      <c r="E1000" s="81">
        <f>F1000+F1001+F1002+F1003</f>
        <v>297.591</v>
      </c>
      <c r="F1000" s="82">
        <v>273.639</v>
      </c>
      <c r="G1000" s="56" t="s">
        <v>335</v>
      </c>
    </row>
    <row r="1001" spans="1:7" ht="15">
      <c r="A1001" s="73"/>
      <c r="B1001" s="73"/>
      <c r="C1001" s="38"/>
      <c r="D1001" s="76"/>
      <c r="E1001" s="76"/>
      <c r="F1001" s="82">
        <v>2.842</v>
      </c>
      <c r="G1001" s="56" t="s">
        <v>286</v>
      </c>
    </row>
    <row r="1002" spans="1:7" ht="15">
      <c r="A1002" s="73"/>
      <c r="B1002" s="73"/>
      <c r="C1002" s="38"/>
      <c r="D1002" s="76"/>
      <c r="E1002" s="76"/>
      <c r="F1002" s="82">
        <v>17.632</v>
      </c>
      <c r="G1002" s="56" t="s">
        <v>286</v>
      </c>
    </row>
    <row r="1003" spans="1:7" ht="15">
      <c r="A1003" s="73"/>
      <c r="B1003" s="73"/>
      <c r="C1003" s="38"/>
      <c r="D1003" s="76"/>
      <c r="E1003" s="76"/>
      <c r="F1003" s="82">
        <v>3.478</v>
      </c>
      <c r="G1003" s="56"/>
    </row>
    <row r="1004" spans="1:7" ht="15">
      <c r="A1004" s="73" t="s">
        <v>337</v>
      </c>
      <c r="B1004" s="73" t="s">
        <v>336</v>
      </c>
      <c r="C1004" s="38"/>
      <c r="D1004" s="81">
        <v>148.512</v>
      </c>
      <c r="E1004" s="81">
        <f>F1004+F1005+F1006+F1007</f>
        <v>148.512</v>
      </c>
      <c r="F1004" s="82">
        <v>130.933</v>
      </c>
      <c r="G1004" s="56" t="s">
        <v>335</v>
      </c>
    </row>
    <row r="1005" spans="1:7" ht="15">
      <c r="A1005" s="73"/>
      <c r="B1005" s="73"/>
      <c r="C1005" s="38"/>
      <c r="D1005" s="76"/>
      <c r="E1005" s="76"/>
      <c r="F1005" s="82">
        <v>2.842</v>
      </c>
      <c r="G1005" s="56" t="s">
        <v>286</v>
      </c>
    </row>
    <row r="1006" spans="1:7" ht="15">
      <c r="A1006" s="73"/>
      <c r="B1006" s="73"/>
      <c r="C1006" s="38"/>
      <c r="D1006" s="76"/>
      <c r="E1006" s="76"/>
      <c r="F1006" s="82">
        <v>13.079</v>
      </c>
      <c r="G1006" s="56" t="s">
        <v>286</v>
      </c>
    </row>
    <row r="1007" spans="1:7" ht="25.5">
      <c r="A1007" s="73"/>
      <c r="B1007" s="73"/>
      <c r="C1007" s="38"/>
      <c r="D1007" s="76"/>
      <c r="E1007" s="76"/>
      <c r="F1007" s="82">
        <v>1.658</v>
      </c>
      <c r="G1007" s="56" t="s">
        <v>270</v>
      </c>
    </row>
    <row r="1008" spans="1:7" ht="15">
      <c r="A1008" s="73" t="s">
        <v>334</v>
      </c>
      <c r="B1008" s="73" t="s">
        <v>333</v>
      </c>
      <c r="C1008" s="38"/>
      <c r="D1008" s="81">
        <v>149.836</v>
      </c>
      <c r="E1008" s="81">
        <f>F1008+F1009+F1010+F1011</f>
        <v>149.836</v>
      </c>
      <c r="F1008" s="82">
        <v>132.266</v>
      </c>
      <c r="G1008" s="56" t="s">
        <v>332</v>
      </c>
    </row>
    <row r="1009" spans="1:7" ht="25.5">
      <c r="A1009" s="73"/>
      <c r="B1009" s="73"/>
      <c r="C1009" s="38"/>
      <c r="D1009" s="76"/>
      <c r="E1009" s="76"/>
      <c r="F1009" s="82">
        <v>2.842</v>
      </c>
      <c r="G1009" s="56" t="s">
        <v>306</v>
      </c>
    </row>
    <row r="1010" spans="1:7" ht="15">
      <c r="A1010" s="73"/>
      <c r="B1010" s="73"/>
      <c r="C1010" s="38"/>
      <c r="D1010" s="76"/>
      <c r="E1010" s="76"/>
      <c r="F1010" s="82">
        <v>13.079</v>
      </c>
      <c r="G1010" s="56" t="s">
        <v>286</v>
      </c>
    </row>
    <row r="1011" spans="1:7" ht="25.5">
      <c r="A1011" s="73"/>
      <c r="B1011" s="73"/>
      <c r="C1011" s="38"/>
      <c r="D1011" s="76"/>
      <c r="E1011" s="76"/>
      <c r="F1011" s="82">
        <v>1.649</v>
      </c>
      <c r="G1011" s="56" t="s">
        <v>270</v>
      </c>
    </row>
    <row r="1012" spans="1:7" ht="15">
      <c r="A1012" s="73" t="s">
        <v>331</v>
      </c>
      <c r="B1012" s="73" t="s">
        <v>330</v>
      </c>
      <c r="C1012" s="38"/>
      <c r="D1012" s="81">
        <v>181.737</v>
      </c>
      <c r="E1012" s="81">
        <f>F1012+F1013+F1014+F1015</f>
        <v>181.737</v>
      </c>
      <c r="F1012" s="82">
        <v>16.5</v>
      </c>
      <c r="G1012" s="56" t="s">
        <v>286</v>
      </c>
    </row>
    <row r="1013" spans="1:7" ht="15">
      <c r="A1013" s="73"/>
      <c r="B1013" s="73"/>
      <c r="C1013" s="38"/>
      <c r="D1013" s="76"/>
      <c r="E1013" s="76"/>
      <c r="F1013" s="82">
        <v>160.219</v>
      </c>
      <c r="G1013" s="56" t="s">
        <v>329</v>
      </c>
    </row>
    <row r="1014" spans="1:7" ht="25.5">
      <c r="A1014" s="73"/>
      <c r="B1014" s="73"/>
      <c r="C1014" s="38"/>
      <c r="D1014" s="76"/>
      <c r="E1014" s="76"/>
      <c r="F1014" s="82">
        <v>2.842</v>
      </c>
      <c r="G1014" s="56" t="s">
        <v>306</v>
      </c>
    </row>
    <row r="1015" spans="1:7" ht="25.5">
      <c r="A1015" s="73"/>
      <c r="B1015" s="73"/>
      <c r="C1015" s="38"/>
      <c r="D1015" s="76"/>
      <c r="E1015" s="76"/>
      <c r="F1015" s="82">
        <v>2.176</v>
      </c>
      <c r="G1015" s="56" t="s">
        <v>270</v>
      </c>
    </row>
    <row r="1016" spans="1:7" ht="38.25">
      <c r="A1016" s="75" t="s">
        <v>328</v>
      </c>
      <c r="B1016" s="75" t="s">
        <v>327</v>
      </c>
      <c r="C1016" s="38"/>
      <c r="D1016" s="74">
        <v>17.632</v>
      </c>
      <c r="E1016" s="74">
        <v>17.632</v>
      </c>
      <c r="F1016" s="82">
        <v>17.632</v>
      </c>
      <c r="G1016" s="56" t="s">
        <v>286</v>
      </c>
    </row>
    <row r="1017" spans="1:7" ht="25.5">
      <c r="A1017" s="73" t="s">
        <v>326</v>
      </c>
      <c r="B1017" s="73" t="s">
        <v>325</v>
      </c>
      <c r="C1017" s="38"/>
      <c r="D1017" s="81">
        <v>146.2</v>
      </c>
      <c r="E1017" s="81">
        <f>F1017+F1018+F1019+F1020</f>
        <v>146.20000000000005</v>
      </c>
      <c r="F1017" s="79">
        <v>16.5</v>
      </c>
      <c r="G1017" s="56" t="s">
        <v>306</v>
      </c>
    </row>
    <row r="1018" spans="1:7" ht="25.5">
      <c r="A1018" s="73"/>
      <c r="B1018" s="73"/>
      <c r="C1018" s="38"/>
      <c r="D1018" s="76"/>
      <c r="E1018" s="76"/>
      <c r="F1018" s="79">
        <v>125.266</v>
      </c>
      <c r="G1018" s="56" t="s">
        <v>310</v>
      </c>
    </row>
    <row r="1019" spans="1:7" ht="25.5">
      <c r="A1019" s="73"/>
      <c r="B1019" s="73"/>
      <c r="C1019" s="38"/>
      <c r="D1019" s="76"/>
      <c r="E1019" s="76"/>
      <c r="F1019" s="79">
        <v>2.842</v>
      </c>
      <c r="G1019" s="56" t="s">
        <v>306</v>
      </c>
    </row>
    <row r="1020" spans="1:7" ht="15">
      <c r="A1020" s="73"/>
      <c r="B1020" s="73"/>
      <c r="C1020" s="38"/>
      <c r="D1020" s="76"/>
      <c r="E1020" s="76"/>
      <c r="F1020" s="79">
        <v>1.592</v>
      </c>
      <c r="G1020" s="56" t="s">
        <v>309</v>
      </c>
    </row>
    <row r="1021" spans="1:7" ht="15">
      <c r="A1021" s="73" t="s">
        <v>324</v>
      </c>
      <c r="B1021" s="73" t="s">
        <v>323</v>
      </c>
      <c r="C1021" s="38"/>
      <c r="D1021" s="76">
        <v>116.41</v>
      </c>
      <c r="E1021" s="76">
        <v>116.41</v>
      </c>
      <c r="F1021" s="79">
        <v>17.632</v>
      </c>
      <c r="G1021" s="56" t="s">
        <v>286</v>
      </c>
    </row>
    <row r="1022" spans="1:7" ht="15">
      <c r="A1022" s="73"/>
      <c r="B1022" s="73"/>
      <c r="C1022" s="38"/>
      <c r="D1022" s="76"/>
      <c r="E1022" s="76"/>
      <c r="F1022" s="79">
        <v>95.936</v>
      </c>
      <c r="G1022" s="56" t="s">
        <v>300</v>
      </c>
    </row>
    <row r="1023" spans="1:7" ht="15">
      <c r="A1023" s="73"/>
      <c r="B1023" s="73"/>
      <c r="C1023" s="38"/>
      <c r="D1023" s="76"/>
      <c r="E1023" s="76"/>
      <c r="F1023" s="79">
        <v>2.842</v>
      </c>
      <c r="G1023" s="56" t="s">
        <v>286</v>
      </c>
    </row>
    <row r="1024" spans="1:7" ht="38.25">
      <c r="A1024" s="75" t="s">
        <v>322</v>
      </c>
      <c r="B1024" s="75" t="s">
        <v>321</v>
      </c>
      <c r="C1024" s="38"/>
      <c r="D1024" s="74">
        <v>17.631</v>
      </c>
      <c r="E1024" s="74">
        <v>17.631</v>
      </c>
      <c r="F1024" s="79">
        <v>17.631</v>
      </c>
      <c r="G1024" s="56" t="s">
        <v>286</v>
      </c>
    </row>
    <row r="1025" spans="1:7" ht="15">
      <c r="A1025" s="73" t="s">
        <v>320</v>
      </c>
      <c r="B1025" s="73" t="s">
        <v>319</v>
      </c>
      <c r="C1025" s="38"/>
      <c r="D1025" s="76">
        <v>170.914</v>
      </c>
      <c r="E1025" s="76">
        <v>170.914</v>
      </c>
      <c r="F1025" s="79">
        <v>17.631</v>
      </c>
      <c r="G1025" s="56" t="s">
        <v>286</v>
      </c>
    </row>
    <row r="1026" spans="1:7" ht="15">
      <c r="A1026" s="73"/>
      <c r="B1026" s="73"/>
      <c r="C1026" s="38"/>
      <c r="D1026" s="76"/>
      <c r="E1026" s="76"/>
      <c r="F1026" s="79">
        <v>148.501</v>
      </c>
      <c r="G1026" s="56" t="s">
        <v>300</v>
      </c>
    </row>
    <row r="1027" spans="1:7" ht="15">
      <c r="A1027" s="73"/>
      <c r="B1027" s="73"/>
      <c r="C1027" s="38"/>
      <c r="D1027" s="76"/>
      <c r="E1027" s="76"/>
      <c r="F1027" s="79">
        <v>2.842</v>
      </c>
      <c r="G1027" s="56" t="s">
        <v>286</v>
      </c>
    </row>
    <row r="1028" spans="1:7" ht="25.5">
      <c r="A1028" s="73"/>
      <c r="B1028" s="73"/>
      <c r="C1028" s="38"/>
      <c r="D1028" s="76"/>
      <c r="E1028" s="76"/>
      <c r="F1028" s="79">
        <v>1.939</v>
      </c>
      <c r="G1028" s="56" t="s">
        <v>270</v>
      </c>
    </row>
    <row r="1029" spans="1:7" ht="38.25">
      <c r="A1029" s="75" t="s">
        <v>318</v>
      </c>
      <c r="B1029" s="75" t="s">
        <v>317</v>
      </c>
      <c r="C1029" s="38"/>
      <c r="D1029" s="74">
        <v>17.631</v>
      </c>
      <c r="E1029" s="74">
        <v>17.631</v>
      </c>
      <c r="F1029" s="79">
        <v>17.631</v>
      </c>
      <c r="G1029" s="56" t="s">
        <v>286</v>
      </c>
    </row>
    <row r="1030" spans="1:7" ht="15">
      <c r="A1030" s="73" t="s">
        <v>316</v>
      </c>
      <c r="B1030" s="73" t="s">
        <v>315</v>
      </c>
      <c r="C1030" s="38"/>
      <c r="D1030" s="76">
        <v>117.611</v>
      </c>
      <c r="E1030" s="76">
        <v>117.611</v>
      </c>
      <c r="F1030" s="79">
        <v>17.632</v>
      </c>
      <c r="G1030" s="56" t="s">
        <v>286</v>
      </c>
    </row>
    <row r="1031" spans="1:7" ht="15">
      <c r="A1031" s="73"/>
      <c r="B1031" s="73"/>
      <c r="C1031" s="38"/>
      <c r="D1031" s="76"/>
      <c r="E1031" s="76"/>
      <c r="F1031" s="79">
        <v>2.842</v>
      </c>
      <c r="G1031" s="56" t="s">
        <v>286</v>
      </c>
    </row>
    <row r="1032" spans="1:7" ht="25.5">
      <c r="A1032" s="73"/>
      <c r="B1032" s="73"/>
      <c r="C1032" s="38"/>
      <c r="D1032" s="76"/>
      <c r="E1032" s="76"/>
      <c r="F1032" s="79">
        <v>1.224</v>
      </c>
      <c r="G1032" s="56" t="s">
        <v>270</v>
      </c>
    </row>
    <row r="1033" spans="1:7" ht="15">
      <c r="A1033" s="73"/>
      <c r="B1033" s="73"/>
      <c r="C1033" s="38"/>
      <c r="D1033" s="76"/>
      <c r="E1033" s="76"/>
      <c r="F1033" s="79">
        <v>95.913</v>
      </c>
      <c r="G1033" s="56" t="s">
        <v>300</v>
      </c>
    </row>
    <row r="1034" spans="1:7" ht="38.25">
      <c r="A1034" s="75" t="s">
        <v>314</v>
      </c>
      <c r="B1034" s="75" t="s">
        <v>313</v>
      </c>
      <c r="C1034" s="38"/>
      <c r="D1034" s="74">
        <v>17.631</v>
      </c>
      <c r="E1034" s="74">
        <v>17.631</v>
      </c>
      <c r="F1034" s="79">
        <v>17.631</v>
      </c>
      <c r="G1034" s="56" t="s">
        <v>286</v>
      </c>
    </row>
    <row r="1035" spans="1:7" ht="25.5">
      <c r="A1035" s="73" t="s">
        <v>312</v>
      </c>
      <c r="B1035" s="73" t="s">
        <v>311</v>
      </c>
      <c r="C1035" s="38"/>
      <c r="D1035" s="76">
        <v>605.631</v>
      </c>
      <c r="E1035" s="76">
        <v>605.631</v>
      </c>
      <c r="F1035" s="79">
        <v>32.172</v>
      </c>
      <c r="G1035" s="56" t="s">
        <v>306</v>
      </c>
    </row>
    <row r="1036" spans="1:7" ht="25.5">
      <c r="A1036" s="73"/>
      <c r="B1036" s="73"/>
      <c r="C1036" s="38"/>
      <c r="D1036" s="76"/>
      <c r="E1036" s="76"/>
      <c r="F1036" s="79">
        <v>2.842</v>
      </c>
      <c r="G1036" s="56" t="s">
        <v>306</v>
      </c>
    </row>
    <row r="1037" spans="1:7" ht="25.5">
      <c r="A1037" s="73"/>
      <c r="B1037" s="73"/>
      <c r="C1037" s="38"/>
      <c r="D1037" s="76"/>
      <c r="E1037" s="76"/>
      <c r="F1037" s="79">
        <v>523.544</v>
      </c>
      <c r="G1037" s="56" t="s">
        <v>310</v>
      </c>
    </row>
    <row r="1038" spans="1:7" ht="15">
      <c r="A1038" s="73"/>
      <c r="B1038" s="73"/>
      <c r="C1038" s="38"/>
      <c r="D1038" s="76"/>
      <c r="E1038" s="76"/>
      <c r="F1038" s="79">
        <v>7.971</v>
      </c>
      <c r="G1038" s="56" t="s">
        <v>309</v>
      </c>
    </row>
    <row r="1039" spans="1:7" ht="38.25">
      <c r="A1039" s="75" t="s">
        <v>308</v>
      </c>
      <c r="B1039" s="75" t="s">
        <v>307</v>
      </c>
      <c r="C1039" s="38"/>
      <c r="D1039" s="74">
        <v>77</v>
      </c>
      <c r="E1039" s="74">
        <v>77</v>
      </c>
      <c r="F1039" s="79">
        <v>76.961</v>
      </c>
      <c r="G1039" s="56" t="s">
        <v>306</v>
      </c>
    </row>
    <row r="1040" spans="1:7" ht="38.25">
      <c r="A1040" s="75" t="s">
        <v>305</v>
      </c>
      <c r="B1040" s="75" t="s">
        <v>304</v>
      </c>
      <c r="C1040" s="38"/>
      <c r="D1040" s="74">
        <v>95</v>
      </c>
      <c r="E1040" s="74">
        <v>95</v>
      </c>
      <c r="F1040" s="79">
        <v>94.957</v>
      </c>
      <c r="G1040" s="56" t="s">
        <v>303</v>
      </c>
    </row>
    <row r="1041" spans="1:7" ht="15">
      <c r="A1041" s="73" t="s">
        <v>302</v>
      </c>
      <c r="B1041" s="73" t="s">
        <v>301</v>
      </c>
      <c r="C1041" s="38"/>
      <c r="D1041" s="76">
        <v>157.838</v>
      </c>
      <c r="E1041" s="76">
        <v>157.838</v>
      </c>
      <c r="F1041" s="79">
        <v>100</v>
      </c>
      <c r="G1041" s="56" t="s">
        <v>300</v>
      </c>
    </row>
    <row r="1042" spans="1:7" ht="15">
      <c r="A1042" s="73"/>
      <c r="B1042" s="73"/>
      <c r="C1042" s="38"/>
      <c r="D1042" s="76"/>
      <c r="E1042" s="76"/>
      <c r="F1042" s="79">
        <v>31.935</v>
      </c>
      <c r="G1042" s="56" t="s">
        <v>286</v>
      </c>
    </row>
    <row r="1043" spans="1:7" ht="15">
      <c r="A1043" s="73" t="s">
        <v>299</v>
      </c>
      <c r="B1043" s="73"/>
      <c r="C1043" s="34"/>
      <c r="D1043" s="72">
        <f>SUM(D1000:D1042)</f>
        <v>2334.8050000000007</v>
      </c>
      <c r="E1043" s="72">
        <f>SUM(E1000:E1042)</f>
        <v>2334.8050000000007</v>
      </c>
      <c r="F1043" s="72">
        <f>SUM(F1000:F1042)</f>
        <v>2269.7170000000006</v>
      </c>
      <c r="G1043" s="71"/>
    </row>
    <row r="1044" spans="1:7" ht="25.5">
      <c r="A1044" s="38" t="s">
        <v>298</v>
      </c>
      <c r="B1044" s="38" t="s">
        <v>297</v>
      </c>
      <c r="C1044" s="38" t="s">
        <v>296</v>
      </c>
      <c r="D1044" s="81">
        <v>194.2</v>
      </c>
      <c r="E1044" s="81">
        <v>194.2</v>
      </c>
      <c r="F1044" s="82">
        <v>2.259</v>
      </c>
      <c r="G1044" s="67" t="s">
        <v>270</v>
      </c>
    </row>
    <row r="1045" spans="1:7" ht="15">
      <c r="A1045" s="38"/>
      <c r="B1045" s="38"/>
      <c r="C1045" s="38"/>
      <c r="D1045" s="81"/>
      <c r="E1045" s="81"/>
      <c r="F1045" s="82">
        <v>10</v>
      </c>
      <c r="G1045" s="56" t="s">
        <v>286</v>
      </c>
    </row>
    <row r="1046" spans="1:7" ht="15">
      <c r="A1046" s="38"/>
      <c r="B1046" s="38"/>
      <c r="C1046" s="38"/>
      <c r="D1046" s="81"/>
      <c r="E1046" s="81"/>
      <c r="F1046" s="82">
        <v>176.978</v>
      </c>
      <c r="G1046" s="71" t="s">
        <v>295</v>
      </c>
    </row>
    <row r="1047" spans="1:7" ht="15">
      <c r="A1047" s="38" t="s">
        <v>294</v>
      </c>
      <c r="B1047" s="38" t="s">
        <v>293</v>
      </c>
      <c r="C1047" s="38"/>
      <c r="D1047" s="81">
        <v>199.7</v>
      </c>
      <c r="E1047" s="81">
        <v>199.7</v>
      </c>
      <c r="F1047" s="79">
        <v>11.368</v>
      </c>
      <c r="G1047" s="56" t="s">
        <v>286</v>
      </c>
    </row>
    <row r="1048" spans="1:7" ht="15">
      <c r="A1048" s="38"/>
      <c r="B1048" s="38"/>
      <c r="C1048" s="38"/>
      <c r="D1048" s="81"/>
      <c r="E1048" s="81"/>
      <c r="F1048" s="79">
        <v>2.842</v>
      </c>
      <c r="G1048" s="56" t="s">
        <v>286</v>
      </c>
    </row>
    <row r="1049" spans="1:7" ht="25.5">
      <c r="A1049" s="78"/>
      <c r="B1049" s="78"/>
      <c r="C1049" s="38"/>
      <c r="D1049" s="81"/>
      <c r="E1049" s="81"/>
      <c r="F1049" s="79">
        <v>2.332</v>
      </c>
      <c r="G1049" s="56" t="s">
        <v>270</v>
      </c>
    </row>
    <row r="1050" spans="1:7" ht="15">
      <c r="A1050" s="78"/>
      <c r="B1050" s="78"/>
      <c r="C1050" s="38"/>
      <c r="D1050" s="81"/>
      <c r="E1050" s="81"/>
      <c r="F1050" s="79">
        <v>183.152</v>
      </c>
      <c r="G1050" s="56" t="s">
        <v>292</v>
      </c>
    </row>
    <row r="1051" spans="1:7" ht="15">
      <c r="A1051" s="78" t="s">
        <v>291</v>
      </c>
      <c r="B1051" s="78"/>
      <c r="C1051" s="34"/>
      <c r="D1051" s="72">
        <f>D1044+D1047</f>
        <v>393.9</v>
      </c>
      <c r="E1051" s="72">
        <f>E1044+E1047</f>
        <v>393.9</v>
      </c>
      <c r="F1051" s="79">
        <f>SUM(F1044:F1050)</f>
        <v>388.93100000000004</v>
      </c>
      <c r="G1051" s="71"/>
    </row>
    <row r="1052" spans="1:7" ht="15">
      <c r="A1052" s="38" t="s">
        <v>290</v>
      </c>
      <c r="B1052" s="38" t="s">
        <v>289</v>
      </c>
      <c r="C1052" s="80" t="s">
        <v>288</v>
      </c>
      <c r="D1052" s="81">
        <v>69</v>
      </c>
      <c r="E1052" s="81">
        <v>69</v>
      </c>
      <c r="F1052" s="79">
        <v>35.343</v>
      </c>
      <c r="G1052" s="56" t="s">
        <v>287</v>
      </c>
    </row>
    <row r="1053" spans="1:7" ht="15">
      <c r="A1053" s="38"/>
      <c r="B1053" s="38"/>
      <c r="C1053" s="80"/>
      <c r="D1053" s="81"/>
      <c r="E1053" s="81"/>
      <c r="F1053" s="79">
        <v>8.526</v>
      </c>
      <c r="G1053" s="56" t="s">
        <v>286</v>
      </c>
    </row>
    <row r="1054" spans="1:7" ht="25.5">
      <c r="A1054" s="38"/>
      <c r="B1054" s="38"/>
      <c r="C1054" s="80"/>
      <c r="D1054" s="81"/>
      <c r="E1054" s="81"/>
      <c r="F1054" s="79">
        <v>0.516</v>
      </c>
      <c r="G1054" s="56" t="s">
        <v>270</v>
      </c>
    </row>
    <row r="1055" spans="1:7" ht="15">
      <c r="A1055" s="78"/>
      <c r="B1055" s="78"/>
      <c r="C1055" s="80"/>
      <c r="D1055" s="76"/>
      <c r="E1055" s="76"/>
      <c r="F1055" s="79">
        <v>1.421</v>
      </c>
      <c r="G1055" s="56" t="s">
        <v>286</v>
      </c>
    </row>
    <row r="1056" spans="1:7" ht="15">
      <c r="A1056" s="78" t="s">
        <v>285</v>
      </c>
      <c r="B1056" s="78"/>
      <c r="C1056" s="34"/>
      <c r="D1056" s="72">
        <f>SUM(D1052:D1055)</f>
        <v>69</v>
      </c>
      <c r="E1056" s="72">
        <f>SUM(E1052:E1055)</f>
        <v>69</v>
      </c>
      <c r="F1056" s="72">
        <f>SUM(F1052:F1055)</f>
        <v>45.806</v>
      </c>
      <c r="G1056" s="71"/>
    </row>
    <row r="1057" spans="1:7" ht="25.5">
      <c r="A1057" s="34" t="s">
        <v>284</v>
      </c>
      <c r="B1057" s="34" t="s">
        <v>283</v>
      </c>
      <c r="C1057" s="34" t="s">
        <v>282</v>
      </c>
      <c r="D1057" s="72">
        <v>292.895</v>
      </c>
      <c r="E1057" s="79">
        <v>292.895</v>
      </c>
      <c r="F1057" s="79">
        <v>29.054</v>
      </c>
      <c r="G1057" s="56" t="s">
        <v>281</v>
      </c>
    </row>
    <row r="1058" spans="1:7" ht="15">
      <c r="A1058" s="34"/>
      <c r="B1058" s="34"/>
      <c r="C1058" s="34"/>
      <c r="D1058" s="72"/>
      <c r="E1058" s="79"/>
      <c r="F1058" s="79">
        <v>3.26</v>
      </c>
      <c r="G1058" s="56" t="s">
        <v>280</v>
      </c>
    </row>
    <row r="1059" spans="1:7" ht="15">
      <c r="A1059" s="34"/>
      <c r="B1059" s="34"/>
      <c r="C1059" s="34"/>
      <c r="D1059" s="72"/>
      <c r="E1059" s="79"/>
      <c r="F1059" s="79">
        <v>260.136</v>
      </c>
      <c r="G1059" s="56" t="s">
        <v>279</v>
      </c>
    </row>
    <row r="1060" spans="1:7" ht="15">
      <c r="A1060" s="78" t="s">
        <v>278</v>
      </c>
      <c r="B1060" s="78"/>
      <c r="C1060" s="34"/>
      <c r="D1060" s="72">
        <f>SUM(D1057:D1057)</f>
        <v>292.895</v>
      </c>
      <c r="E1060" s="72">
        <f>SUM(E1057:E1057)</f>
        <v>292.895</v>
      </c>
      <c r="F1060" s="72">
        <f>SUM(F1057:F1059)</f>
        <v>292.45000000000005</v>
      </c>
      <c r="G1060" s="71"/>
    </row>
    <row r="1061" spans="1:7" ht="114.75">
      <c r="A1061" s="75" t="s">
        <v>277</v>
      </c>
      <c r="B1061" s="75" t="s">
        <v>276</v>
      </c>
      <c r="C1061" s="38" t="s">
        <v>275</v>
      </c>
      <c r="D1061" s="74">
        <v>130</v>
      </c>
      <c r="E1061" s="74">
        <v>130</v>
      </c>
      <c r="F1061" s="74">
        <v>130</v>
      </c>
      <c r="G1061" s="56" t="s">
        <v>267</v>
      </c>
    </row>
    <row r="1062" spans="1:7" ht="15">
      <c r="A1062" s="73" t="s">
        <v>274</v>
      </c>
      <c r="B1062" s="73" t="s">
        <v>273</v>
      </c>
      <c r="C1062" s="38"/>
      <c r="D1062" s="76">
        <v>514.82</v>
      </c>
      <c r="E1062" s="76">
        <v>514.82</v>
      </c>
      <c r="F1062" s="74">
        <v>7.29</v>
      </c>
      <c r="G1062" s="77" t="s">
        <v>272</v>
      </c>
    </row>
    <row r="1063" spans="1:7" ht="15">
      <c r="A1063" s="73"/>
      <c r="B1063" s="73"/>
      <c r="C1063" s="38"/>
      <c r="D1063" s="76"/>
      <c r="E1063" s="76"/>
      <c r="F1063" s="74">
        <v>455.747</v>
      </c>
      <c r="G1063" s="56" t="s">
        <v>271</v>
      </c>
    </row>
    <row r="1064" spans="1:7" ht="25.5">
      <c r="A1064" s="73"/>
      <c r="B1064" s="73"/>
      <c r="C1064" s="38"/>
      <c r="D1064" s="76"/>
      <c r="E1064" s="76"/>
      <c r="F1064" s="74">
        <v>5.682</v>
      </c>
      <c r="G1064" s="56" t="s">
        <v>270</v>
      </c>
    </row>
    <row r="1065" spans="1:7" ht="63.75">
      <c r="A1065" s="75" t="s">
        <v>269</v>
      </c>
      <c r="B1065" s="75" t="s">
        <v>268</v>
      </c>
      <c r="C1065" s="38"/>
      <c r="D1065" s="74">
        <v>232.66</v>
      </c>
      <c r="E1065" s="74">
        <v>232.66</v>
      </c>
      <c r="F1065" s="74">
        <v>197.209</v>
      </c>
      <c r="G1065" s="56" t="s">
        <v>267</v>
      </c>
    </row>
    <row r="1066" spans="1:7" ht="15">
      <c r="A1066" s="73" t="s">
        <v>266</v>
      </c>
      <c r="B1066" s="73"/>
      <c r="C1066" s="34"/>
      <c r="D1066" s="72">
        <f>SUM(D1061:D1065)</f>
        <v>877.48</v>
      </c>
      <c r="E1066" s="72">
        <f>SUM(E1061:E1065)</f>
        <v>877.48</v>
      </c>
      <c r="F1066" s="72">
        <f>SUM(F1061:F1065)</f>
        <v>795.9280000000001</v>
      </c>
      <c r="G1066" s="71"/>
    </row>
    <row r="1067" spans="1:7" s="69" customFormat="1" ht="14.25">
      <c r="A1067" s="66"/>
      <c r="B1067" s="66" t="s">
        <v>1</v>
      </c>
      <c r="C1067" s="54" t="s">
        <v>0</v>
      </c>
      <c r="D1067" s="70">
        <f>D941+D954+D975+D999+D1043+D1051+D1056+D1060+D1066</f>
        <v>19461.08</v>
      </c>
      <c r="E1067" s="70">
        <f>E941+E954+E975+E999+E1043+E1051+E1056+E1060+E1066</f>
        <v>19461.08</v>
      </c>
      <c r="F1067" s="70">
        <f>F941+F954+F975+F999+F1043+F1051+F1056+F1060+F1066</f>
        <v>19207.621000000003</v>
      </c>
      <c r="G1067" s="64" t="s">
        <v>0</v>
      </c>
    </row>
    <row r="1068" spans="1:7" ht="15">
      <c r="A1068" s="63" t="s">
        <v>265</v>
      </c>
      <c r="B1068" s="63"/>
      <c r="C1068" s="63"/>
      <c r="D1068" s="63"/>
      <c r="E1068" s="63"/>
      <c r="F1068" s="63"/>
      <c r="G1068" s="63"/>
    </row>
    <row r="1069" spans="1:7" ht="76.5">
      <c r="A1069" s="22" t="s">
        <v>264</v>
      </c>
      <c r="B1069" s="22" t="s">
        <v>263</v>
      </c>
      <c r="C1069" s="68" t="s">
        <v>247</v>
      </c>
      <c r="D1069" s="57">
        <v>80.42975</v>
      </c>
      <c r="E1069" s="57">
        <v>80.42975</v>
      </c>
      <c r="F1069" s="57">
        <v>80.42975</v>
      </c>
      <c r="G1069" s="67" t="s">
        <v>206</v>
      </c>
    </row>
    <row r="1070" spans="1:7" ht="51">
      <c r="A1070" s="22" t="s">
        <v>262</v>
      </c>
      <c r="B1070" s="22" t="s">
        <v>261</v>
      </c>
      <c r="C1070" s="68" t="s">
        <v>247</v>
      </c>
      <c r="D1070" s="57">
        <v>14.1216</v>
      </c>
      <c r="E1070" s="57">
        <v>14.1216</v>
      </c>
      <c r="F1070" s="57">
        <v>14.1216</v>
      </c>
      <c r="G1070" s="67" t="s">
        <v>206</v>
      </c>
    </row>
    <row r="1071" spans="1:7" ht="51">
      <c r="A1071" s="22" t="s">
        <v>260</v>
      </c>
      <c r="B1071" s="22" t="s">
        <v>259</v>
      </c>
      <c r="C1071" s="68" t="s">
        <v>247</v>
      </c>
      <c r="D1071" s="57">
        <v>3465.71209</v>
      </c>
      <c r="E1071" s="57">
        <v>3465.71209</v>
      </c>
      <c r="F1071" s="57">
        <v>3465.71209</v>
      </c>
      <c r="G1071" s="67" t="s">
        <v>258</v>
      </c>
    </row>
    <row r="1072" spans="1:7" ht="38.25">
      <c r="A1072" s="22" t="s">
        <v>257</v>
      </c>
      <c r="B1072" s="22" t="s">
        <v>256</v>
      </c>
      <c r="C1072" s="68" t="s">
        <v>247</v>
      </c>
      <c r="D1072" s="57">
        <v>4446.28476</v>
      </c>
      <c r="E1072" s="57">
        <v>4446.28476</v>
      </c>
      <c r="F1072" s="57">
        <v>4446.28476</v>
      </c>
      <c r="G1072" s="67" t="s">
        <v>253</v>
      </c>
    </row>
    <row r="1073" spans="1:7" ht="38.25">
      <c r="A1073" s="22" t="s">
        <v>255</v>
      </c>
      <c r="B1073" s="22" t="s">
        <v>254</v>
      </c>
      <c r="C1073" s="68" t="s">
        <v>247</v>
      </c>
      <c r="D1073" s="57">
        <v>4929.32671</v>
      </c>
      <c r="E1073" s="57">
        <v>4929.32671</v>
      </c>
      <c r="F1073" s="57">
        <v>4929.32116</v>
      </c>
      <c r="G1073" s="67" t="s">
        <v>253</v>
      </c>
    </row>
    <row r="1074" spans="1:7" ht="38.25">
      <c r="A1074" s="22" t="s">
        <v>252</v>
      </c>
      <c r="B1074" s="22" t="s">
        <v>251</v>
      </c>
      <c r="C1074" s="68" t="s">
        <v>247</v>
      </c>
      <c r="D1074" s="57">
        <v>381.95709</v>
      </c>
      <c r="E1074" s="57">
        <v>381.95709</v>
      </c>
      <c r="F1074" s="57">
        <v>381.95709</v>
      </c>
      <c r="G1074" s="67" t="s">
        <v>250</v>
      </c>
    </row>
    <row r="1075" spans="1:7" ht="51">
      <c r="A1075" s="22" t="s">
        <v>249</v>
      </c>
      <c r="B1075" s="22" t="s">
        <v>248</v>
      </c>
      <c r="C1075" s="68" t="s">
        <v>247</v>
      </c>
      <c r="D1075" s="57">
        <v>10.868</v>
      </c>
      <c r="E1075" s="57">
        <v>10.868</v>
      </c>
      <c r="F1075" s="57">
        <v>10.868</v>
      </c>
      <c r="G1075" s="67" t="s">
        <v>206</v>
      </c>
    </row>
    <row r="1076" spans="1:7" ht="51">
      <c r="A1076" s="22" t="s">
        <v>246</v>
      </c>
      <c r="B1076" s="22" t="s">
        <v>245</v>
      </c>
      <c r="C1076" s="68" t="s">
        <v>227</v>
      </c>
      <c r="D1076" s="57">
        <v>2621.25865</v>
      </c>
      <c r="E1076" s="57">
        <v>2621.25865</v>
      </c>
      <c r="F1076" s="57">
        <v>2389.99292</v>
      </c>
      <c r="G1076" s="67" t="s">
        <v>244</v>
      </c>
    </row>
    <row r="1077" spans="1:7" ht="38.25">
      <c r="A1077" s="22" t="s">
        <v>243</v>
      </c>
      <c r="B1077" s="22" t="s">
        <v>242</v>
      </c>
      <c r="C1077" s="68" t="s">
        <v>227</v>
      </c>
      <c r="D1077" s="57">
        <v>1428.07455</v>
      </c>
      <c r="E1077" s="57">
        <v>1428.07455</v>
      </c>
      <c r="F1077" s="57">
        <v>1428.07455</v>
      </c>
      <c r="G1077" s="67" t="s">
        <v>239</v>
      </c>
    </row>
    <row r="1078" spans="1:7" ht="51">
      <c r="A1078" s="22" t="s">
        <v>241</v>
      </c>
      <c r="B1078" s="22" t="s">
        <v>240</v>
      </c>
      <c r="C1078" s="68" t="s">
        <v>227</v>
      </c>
      <c r="D1078" s="57">
        <v>952</v>
      </c>
      <c r="E1078" s="57">
        <v>952</v>
      </c>
      <c r="F1078" s="57">
        <v>951.11934</v>
      </c>
      <c r="G1078" s="67" t="s">
        <v>239</v>
      </c>
    </row>
    <row r="1079" spans="1:7" ht="38.25">
      <c r="A1079" s="22" t="s">
        <v>238</v>
      </c>
      <c r="B1079" s="22" t="s">
        <v>237</v>
      </c>
      <c r="C1079" s="68" t="s">
        <v>227</v>
      </c>
      <c r="D1079" s="57">
        <v>0</v>
      </c>
      <c r="E1079" s="57">
        <v>0</v>
      </c>
      <c r="F1079" s="57">
        <v>0</v>
      </c>
      <c r="G1079" s="67"/>
    </row>
    <row r="1080" spans="1:7" ht="51">
      <c r="A1080" s="22" t="s">
        <v>236</v>
      </c>
      <c r="B1080" s="22" t="s">
        <v>235</v>
      </c>
      <c r="C1080" s="68" t="s">
        <v>227</v>
      </c>
      <c r="D1080" s="57">
        <v>79.29106</v>
      </c>
      <c r="E1080" s="57">
        <v>79.29106</v>
      </c>
      <c r="F1080" s="57">
        <v>79.29106</v>
      </c>
      <c r="G1080" s="67" t="s">
        <v>234</v>
      </c>
    </row>
    <row r="1081" spans="1:7" ht="38.25">
      <c r="A1081" s="22" t="s">
        <v>233</v>
      </c>
      <c r="B1081" s="22" t="s">
        <v>232</v>
      </c>
      <c r="C1081" s="68" t="s">
        <v>227</v>
      </c>
      <c r="D1081" s="57">
        <v>47.78105</v>
      </c>
      <c r="E1081" s="57">
        <v>47.78105</v>
      </c>
      <c r="F1081" s="57">
        <v>47.78105</v>
      </c>
      <c r="G1081" s="67" t="s">
        <v>24</v>
      </c>
    </row>
    <row r="1082" spans="1:7" ht="51">
      <c r="A1082" s="22" t="s">
        <v>231</v>
      </c>
      <c r="B1082" s="22" t="s">
        <v>230</v>
      </c>
      <c r="C1082" s="68" t="s">
        <v>227</v>
      </c>
      <c r="D1082" s="57">
        <v>54.65032</v>
      </c>
      <c r="E1082" s="57">
        <v>54.65032</v>
      </c>
      <c r="F1082" s="57">
        <v>54.65032</v>
      </c>
      <c r="G1082" s="67" t="s">
        <v>176</v>
      </c>
    </row>
    <row r="1083" spans="1:7" ht="38.25">
      <c r="A1083" s="22" t="s">
        <v>229</v>
      </c>
      <c r="B1083" s="22" t="s">
        <v>228</v>
      </c>
      <c r="C1083" s="68" t="s">
        <v>227</v>
      </c>
      <c r="D1083" s="57">
        <v>85.64437</v>
      </c>
      <c r="E1083" s="57">
        <v>85.64437</v>
      </c>
      <c r="F1083" s="57">
        <v>85.64437</v>
      </c>
      <c r="G1083" s="67" t="s">
        <v>226</v>
      </c>
    </row>
    <row r="1084" spans="1:7" ht="38.25">
      <c r="A1084" s="22" t="s">
        <v>225</v>
      </c>
      <c r="B1084" s="22" t="s">
        <v>224</v>
      </c>
      <c r="C1084" s="68" t="s">
        <v>215</v>
      </c>
      <c r="D1084" s="57">
        <v>261.30547</v>
      </c>
      <c r="E1084" s="57">
        <v>261.30547</v>
      </c>
      <c r="F1084" s="57">
        <v>261.30547</v>
      </c>
      <c r="G1084" s="67" t="s">
        <v>221</v>
      </c>
    </row>
    <row r="1085" spans="1:7" ht="38.25">
      <c r="A1085" s="22" t="s">
        <v>223</v>
      </c>
      <c r="B1085" s="22" t="s">
        <v>222</v>
      </c>
      <c r="C1085" s="68" t="s">
        <v>215</v>
      </c>
      <c r="D1085" s="57">
        <v>153.29933</v>
      </c>
      <c r="E1085" s="57">
        <v>153.29933</v>
      </c>
      <c r="F1085" s="57">
        <v>153.29933</v>
      </c>
      <c r="G1085" s="67" t="s">
        <v>221</v>
      </c>
    </row>
    <row r="1086" spans="1:7" ht="51">
      <c r="A1086" s="22" t="s">
        <v>220</v>
      </c>
      <c r="B1086" s="22" t="s">
        <v>219</v>
      </c>
      <c r="C1086" s="68" t="s">
        <v>215</v>
      </c>
      <c r="D1086" s="57">
        <v>76.04604</v>
      </c>
      <c r="E1086" s="57">
        <v>76.04604</v>
      </c>
      <c r="F1086" s="57">
        <v>76.04604</v>
      </c>
      <c r="G1086" s="67" t="s">
        <v>218</v>
      </c>
    </row>
    <row r="1087" spans="1:7" ht="25.5">
      <c r="A1087" s="22" t="s">
        <v>217</v>
      </c>
      <c r="B1087" s="22" t="s">
        <v>216</v>
      </c>
      <c r="C1087" s="68" t="s">
        <v>215</v>
      </c>
      <c r="D1087" s="57">
        <v>59.34916</v>
      </c>
      <c r="E1087" s="57">
        <v>59.34916</v>
      </c>
      <c r="F1087" s="57">
        <v>0</v>
      </c>
      <c r="G1087" s="67"/>
    </row>
    <row r="1088" spans="1:7" ht="38.25">
      <c r="A1088" s="22" t="s">
        <v>214</v>
      </c>
      <c r="B1088" s="22" t="s">
        <v>213</v>
      </c>
      <c r="C1088" s="68" t="s">
        <v>173</v>
      </c>
      <c r="D1088" s="57">
        <v>664.6836</v>
      </c>
      <c r="E1088" s="57">
        <v>664.6836</v>
      </c>
      <c r="F1088" s="57">
        <v>664.6836</v>
      </c>
      <c r="G1088" s="67" t="s">
        <v>201</v>
      </c>
    </row>
    <row r="1089" spans="1:7" ht="51">
      <c r="A1089" s="22" t="s">
        <v>212</v>
      </c>
      <c r="B1089" s="22" t="s">
        <v>211</v>
      </c>
      <c r="C1089" s="68" t="s">
        <v>173</v>
      </c>
      <c r="D1089" s="57">
        <v>1501.22678</v>
      </c>
      <c r="E1089" s="57">
        <v>1501.22678</v>
      </c>
      <c r="F1089" s="57">
        <v>1501.22678</v>
      </c>
      <c r="G1089" s="67" t="s">
        <v>201</v>
      </c>
    </row>
    <row r="1090" spans="1:7" ht="51">
      <c r="A1090" s="22" t="s">
        <v>210</v>
      </c>
      <c r="B1090" s="22" t="s">
        <v>209</v>
      </c>
      <c r="C1090" s="68" t="s">
        <v>173</v>
      </c>
      <c r="D1090" s="57">
        <v>1500.97697</v>
      </c>
      <c r="E1090" s="57">
        <v>1500.97697</v>
      </c>
      <c r="F1090" s="57">
        <v>1500.97697</v>
      </c>
      <c r="G1090" s="67" t="s">
        <v>201</v>
      </c>
    </row>
    <row r="1091" spans="1:7" ht="25.5">
      <c r="A1091" s="22" t="s">
        <v>208</v>
      </c>
      <c r="B1091" s="22" t="s">
        <v>207</v>
      </c>
      <c r="C1091" s="68" t="s">
        <v>173</v>
      </c>
      <c r="D1091" s="57">
        <v>35.99549</v>
      </c>
      <c r="E1091" s="57">
        <v>35.99549</v>
      </c>
      <c r="F1091" s="57">
        <v>35.99549</v>
      </c>
      <c r="G1091" s="67" t="s">
        <v>206</v>
      </c>
    </row>
    <row r="1092" spans="1:7" ht="51">
      <c r="A1092" s="22" t="s">
        <v>205</v>
      </c>
      <c r="B1092" s="22" t="s">
        <v>204</v>
      </c>
      <c r="C1092" s="68" t="s">
        <v>173</v>
      </c>
      <c r="D1092" s="57">
        <v>299.19449</v>
      </c>
      <c r="E1092" s="57">
        <v>299.19449</v>
      </c>
      <c r="F1092" s="57">
        <v>299.19449</v>
      </c>
      <c r="G1092" s="67" t="s">
        <v>201</v>
      </c>
    </row>
    <row r="1093" spans="1:7" ht="38.25">
      <c r="A1093" s="22" t="s">
        <v>203</v>
      </c>
      <c r="B1093" s="22" t="s">
        <v>202</v>
      </c>
      <c r="C1093" s="68" t="s">
        <v>173</v>
      </c>
      <c r="D1093" s="57">
        <v>1408.03352</v>
      </c>
      <c r="E1093" s="57">
        <v>1408.03352</v>
      </c>
      <c r="F1093" s="57">
        <v>1408.03352</v>
      </c>
      <c r="G1093" s="67" t="s">
        <v>201</v>
      </c>
    </row>
    <row r="1094" spans="1:7" ht="51">
      <c r="A1094" s="22" t="s">
        <v>200</v>
      </c>
      <c r="B1094" s="22" t="s">
        <v>199</v>
      </c>
      <c r="C1094" s="68" t="s">
        <v>173</v>
      </c>
      <c r="D1094" s="57">
        <v>1196.59095</v>
      </c>
      <c r="E1094" s="57">
        <v>1196.59095</v>
      </c>
      <c r="F1094" s="57">
        <v>1196.59095</v>
      </c>
      <c r="G1094" s="67" t="s">
        <v>190</v>
      </c>
    </row>
    <row r="1095" spans="1:7" ht="38.25">
      <c r="A1095" s="22" t="s">
        <v>198</v>
      </c>
      <c r="B1095" s="22" t="s">
        <v>197</v>
      </c>
      <c r="C1095" s="68" t="s">
        <v>173</v>
      </c>
      <c r="D1095" s="57">
        <v>91.11326</v>
      </c>
      <c r="E1095" s="57">
        <v>91.11326</v>
      </c>
      <c r="F1095" s="57">
        <v>91.11326</v>
      </c>
      <c r="G1095" s="67" t="s">
        <v>172</v>
      </c>
    </row>
    <row r="1096" spans="1:7" ht="38.25">
      <c r="A1096" s="22" t="s">
        <v>196</v>
      </c>
      <c r="B1096" s="22" t="s">
        <v>195</v>
      </c>
      <c r="C1096" s="68" t="s">
        <v>173</v>
      </c>
      <c r="D1096" s="57">
        <v>67.33853</v>
      </c>
      <c r="E1096" s="57">
        <v>67.33853</v>
      </c>
      <c r="F1096" s="57">
        <v>67.33853</v>
      </c>
      <c r="G1096" s="67" t="s">
        <v>172</v>
      </c>
    </row>
    <row r="1097" spans="1:7" ht="51">
      <c r="A1097" s="22" t="s">
        <v>194</v>
      </c>
      <c r="B1097" s="22" t="s">
        <v>193</v>
      </c>
      <c r="C1097" s="68" t="s">
        <v>173</v>
      </c>
      <c r="D1097" s="57">
        <v>59.83958</v>
      </c>
      <c r="E1097" s="57">
        <v>59.83958</v>
      </c>
      <c r="F1097" s="57">
        <v>59.83958</v>
      </c>
      <c r="G1097" s="67" t="s">
        <v>172</v>
      </c>
    </row>
    <row r="1098" spans="1:7" ht="51">
      <c r="A1098" s="22" t="s">
        <v>192</v>
      </c>
      <c r="B1098" s="22" t="s">
        <v>191</v>
      </c>
      <c r="C1098" s="68" t="s">
        <v>173</v>
      </c>
      <c r="D1098" s="57">
        <v>2790.28214</v>
      </c>
      <c r="E1098" s="57">
        <v>2790.28214</v>
      </c>
      <c r="F1098" s="57">
        <v>2790.28214</v>
      </c>
      <c r="G1098" s="67" t="s">
        <v>190</v>
      </c>
    </row>
    <row r="1099" spans="1:7" ht="51">
      <c r="A1099" s="22" t="s">
        <v>189</v>
      </c>
      <c r="B1099" s="22" t="s">
        <v>188</v>
      </c>
      <c r="C1099" s="68" t="s">
        <v>173</v>
      </c>
      <c r="D1099" s="57">
        <v>3240.72989</v>
      </c>
      <c r="E1099" s="57">
        <v>3240.72989</v>
      </c>
      <c r="F1099" s="57">
        <v>3240.72989</v>
      </c>
      <c r="G1099" s="67" t="s">
        <v>187</v>
      </c>
    </row>
    <row r="1100" spans="1:7" ht="51">
      <c r="A1100" s="22" t="s">
        <v>186</v>
      </c>
      <c r="B1100" s="22" t="s">
        <v>185</v>
      </c>
      <c r="C1100" s="68" t="s">
        <v>173</v>
      </c>
      <c r="D1100" s="57">
        <v>55.73305</v>
      </c>
      <c r="E1100" s="57">
        <v>55.73305</v>
      </c>
      <c r="F1100" s="57">
        <v>55.73305</v>
      </c>
      <c r="G1100" s="67" t="s">
        <v>172</v>
      </c>
    </row>
    <row r="1101" spans="1:7" ht="38.25">
      <c r="A1101" s="22" t="s">
        <v>184</v>
      </c>
      <c r="B1101" s="22" t="s">
        <v>183</v>
      </c>
      <c r="C1101" s="68" t="s">
        <v>173</v>
      </c>
      <c r="D1101" s="57">
        <v>56.31747</v>
      </c>
      <c r="E1101" s="57">
        <v>56.31747</v>
      </c>
      <c r="F1101" s="57">
        <v>56.31747</v>
      </c>
      <c r="G1101" s="67" t="s">
        <v>172</v>
      </c>
    </row>
    <row r="1102" spans="1:7" ht="38.25">
      <c r="A1102" s="22" t="s">
        <v>182</v>
      </c>
      <c r="B1102" s="22" t="s">
        <v>181</v>
      </c>
      <c r="C1102" s="68" t="s">
        <v>173</v>
      </c>
      <c r="D1102" s="57">
        <v>49.2471</v>
      </c>
      <c r="E1102" s="57">
        <v>49.2471</v>
      </c>
      <c r="F1102" s="57">
        <v>49.2471</v>
      </c>
      <c r="G1102" s="67" t="s">
        <v>176</v>
      </c>
    </row>
    <row r="1103" spans="1:7" ht="38.25">
      <c r="A1103" s="22" t="s">
        <v>180</v>
      </c>
      <c r="B1103" s="22" t="s">
        <v>179</v>
      </c>
      <c r="C1103" s="68" t="s">
        <v>173</v>
      </c>
      <c r="D1103" s="57">
        <v>67.0261</v>
      </c>
      <c r="E1103" s="57">
        <v>67.0261</v>
      </c>
      <c r="F1103" s="57">
        <v>63.48594</v>
      </c>
      <c r="G1103" s="67" t="s">
        <v>176</v>
      </c>
    </row>
    <row r="1104" spans="1:7" ht="51">
      <c r="A1104" s="22" t="s">
        <v>178</v>
      </c>
      <c r="B1104" s="22" t="s">
        <v>177</v>
      </c>
      <c r="C1104" s="68" t="s">
        <v>173</v>
      </c>
      <c r="D1104" s="57">
        <v>129.13971</v>
      </c>
      <c r="E1104" s="57">
        <v>129.13971</v>
      </c>
      <c r="F1104" s="57">
        <v>129.13971</v>
      </c>
      <c r="G1104" s="67" t="s">
        <v>176</v>
      </c>
    </row>
    <row r="1105" spans="1:7" ht="38.25">
      <c r="A1105" s="22" t="s">
        <v>175</v>
      </c>
      <c r="B1105" s="22" t="s">
        <v>174</v>
      </c>
      <c r="C1105" s="68" t="s">
        <v>173</v>
      </c>
      <c r="D1105" s="57">
        <v>61.43137</v>
      </c>
      <c r="E1105" s="57">
        <v>61.43137</v>
      </c>
      <c r="F1105" s="57">
        <v>61.43137</v>
      </c>
      <c r="G1105" s="67" t="s">
        <v>172</v>
      </c>
    </row>
    <row r="1106" spans="1:7" ht="15">
      <c r="A1106" s="66"/>
      <c r="B1106" s="55" t="s">
        <v>1</v>
      </c>
      <c r="C1106" s="54" t="s">
        <v>0</v>
      </c>
      <c r="D1106" s="65">
        <f>SUM(D1069:D1105)</f>
        <v>32422.300000000007</v>
      </c>
      <c r="E1106" s="65">
        <f>SUM(E1069:E1105)</f>
        <v>32422.300000000007</v>
      </c>
      <c r="F1106" s="65">
        <f>SUM(F1069:F1105)</f>
        <v>32127.25874000001</v>
      </c>
      <c r="G1106" s="64" t="s">
        <v>0</v>
      </c>
    </row>
    <row r="1107" spans="1:7" ht="15">
      <c r="A1107" s="63" t="s">
        <v>171</v>
      </c>
      <c r="B1107" s="63"/>
      <c r="C1107" s="63"/>
      <c r="D1107" s="63"/>
      <c r="E1107" s="63"/>
      <c r="F1107" s="63"/>
      <c r="G1107" s="63"/>
    </row>
    <row r="1108" spans="1:7" ht="51">
      <c r="A1108" s="38" t="s">
        <v>170</v>
      </c>
      <c r="B1108" s="59" t="s">
        <v>169</v>
      </c>
      <c r="C1108" s="34" t="s">
        <v>116</v>
      </c>
      <c r="D1108" s="62">
        <v>1100</v>
      </c>
      <c r="E1108" s="57">
        <f>58723.45/1000</f>
        <v>58.72345</v>
      </c>
      <c r="F1108" s="57">
        <f>58723.45/1000</f>
        <v>58.72345</v>
      </c>
      <c r="G1108" s="56" t="s">
        <v>133</v>
      </c>
    </row>
    <row r="1109" spans="1:7" ht="63.75">
      <c r="A1109" s="38"/>
      <c r="B1109" s="59" t="s">
        <v>168</v>
      </c>
      <c r="C1109" s="34" t="s">
        <v>134</v>
      </c>
      <c r="D1109" s="62"/>
      <c r="E1109" s="57">
        <f>17920/1000</f>
        <v>17.92</v>
      </c>
      <c r="F1109" s="57">
        <v>17.92</v>
      </c>
      <c r="G1109" s="56" t="s">
        <v>133</v>
      </c>
    </row>
    <row r="1110" spans="1:7" ht="25.5">
      <c r="A1110" s="38"/>
      <c r="B1110" s="34" t="s">
        <v>167</v>
      </c>
      <c r="C1110" s="34" t="s">
        <v>143</v>
      </c>
      <c r="D1110" s="62"/>
      <c r="E1110" s="57">
        <v>1023.357</v>
      </c>
      <c r="F1110" s="57">
        <v>890.49026</v>
      </c>
      <c r="G1110" s="56" t="s">
        <v>142</v>
      </c>
    </row>
    <row r="1111" spans="1:7" ht="51">
      <c r="A1111" s="34" t="s">
        <v>166</v>
      </c>
      <c r="B1111" s="34" t="s">
        <v>165</v>
      </c>
      <c r="C1111" s="34" t="s">
        <v>143</v>
      </c>
      <c r="D1111" s="58">
        <v>253.13</v>
      </c>
      <c r="E1111" s="58">
        <v>253.1295</v>
      </c>
      <c r="F1111" s="57">
        <v>242.8</v>
      </c>
      <c r="G1111" s="56" t="s">
        <v>142</v>
      </c>
    </row>
    <row r="1112" spans="1:7" ht="51">
      <c r="A1112" s="34" t="s">
        <v>164</v>
      </c>
      <c r="B1112" s="59" t="s">
        <v>163</v>
      </c>
      <c r="C1112" s="34" t="s">
        <v>116</v>
      </c>
      <c r="D1112" s="57">
        <v>50</v>
      </c>
      <c r="E1112" s="57">
        <v>50</v>
      </c>
      <c r="F1112" s="57">
        <f>34716/1000</f>
        <v>34.716</v>
      </c>
      <c r="G1112" s="56" t="s">
        <v>148</v>
      </c>
    </row>
    <row r="1113" spans="1:7" ht="25.5">
      <c r="A1113" s="34" t="s">
        <v>162</v>
      </c>
      <c r="B1113" s="34" t="s">
        <v>162</v>
      </c>
      <c r="C1113" s="34" t="s">
        <v>116</v>
      </c>
      <c r="D1113" s="57">
        <v>50</v>
      </c>
      <c r="E1113" s="57">
        <v>50</v>
      </c>
      <c r="F1113" s="57">
        <v>48.6452</v>
      </c>
      <c r="G1113" s="56" t="s">
        <v>148</v>
      </c>
    </row>
    <row r="1114" spans="1:7" ht="51">
      <c r="A1114" s="38" t="s">
        <v>161</v>
      </c>
      <c r="B1114" s="34" t="s">
        <v>160</v>
      </c>
      <c r="C1114" s="34" t="s">
        <v>139</v>
      </c>
      <c r="D1114" s="62">
        <v>1257.399</v>
      </c>
      <c r="E1114" s="57">
        <f>10113/1000</f>
        <v>10.113</v>
      </c>
      <c r="F1114" s="57">
        <f>10113/1000</f>
        <v>10.113</v>
      </c>
      <c r="G1114" s="56" t="s">
        <v>115</v>
      </c>
    </row>
    <row r="1115" spans="1:7" ht="51">
      <c r="A1115" s="38"/>
      <c r="B1115" s="34" t="s">
        <v>159</v>
      </c>
      <c r="C1115" s="34" t="s">
        <v>131</v>
      </c>
      <c r="D1115" s="62"/>
      <c r="E1115" s="57">
        <v>16.765</v>
      </c>
      <c r="F1115" s="57">
        <v>16.765</v>
      </c>
      <c r="G1115" s="61" t="s">
        <v>158</v>
      </c>
    </row>
    <row r="1116" spans="1:7" ht="51">
      <c r="A1116" s="38"/>
      <c r="B1116" s="34" t="s">
        <v>157</v>
      </c>
      <c r="C1116" s="34" t="s">
        <v>134</v>
      </c>
      <c r="D1116" s="62"/>
      <c r="E1116" s="57">
        <f>4056/1000</f>
        <v>4.056</v>
      </c>
      <c r="F1116" s="57">
        <v>40.56</v>
      </c>
      <c r="G1116" s="56" t="s">
        <v>115</v>
      </c>
    </row>
    <row r="1117" spans="1:7" ht="38.25">
      <c r="A1117" s="38"/>
      <c r="B1117" s="34" t="s">
        <v>156</v>
      </c>
      <c r="C1117" s="34" t="s">
        <v>143</v>
      </c>
      <c r="D1117" s="62"/>
      <c r="E1117" s="57">
        <v>1226.46534</v>
      </c>
      <c r="F1117" s="57">
        <v>1181.67834</v>
      </c>
      <c r="G1117" s="61" t="s">
        <v>155</v>
      </c>
    </row>
    <row r="1118" spans="1:7" ht="38.25">
      <c r="A1118" s="34" t="s">
        <v>154</v>
      </c>
      <c r="B1118" s="59" t="s">
        <v>153</v>
      </c>
      <c r="C1118" s="34" t="s">
        <v>139</v>
      </c>
      <c r="D1118" s="58">
        <v>2.7</v>
      </c>
      <c r="E1118" s="58">
        <v>2.7</v>
      </c>
      <c r="F1118" s="57">
        <f>2700/1000</f>
        <v>2.7</v>
      </c>
      <c r="G1118" s="56" t="s">
        <v>115</v>
      </c>
    </row>
    <row r="1119" spans="1:7" ht="38.25">
      <c r="A1119" s="34" t="s">
        <v>152</v>
      </c>
      <c r="B1119" s="59" t="s">
        <v>150</v>
      </c>
      <c r="C1119" s="34" t="s">
        <v>139</v>
      </c>
      <c r="D1119" s="57">
        <v>100</v>
      </c>
      <c r="E1119" s="57">
        <v>100</v>
      </c>
      <c r="F1119" s="57">
        <v>100</v>
      </c>
      <c r="G1119" s="56" t="s">
        <v>115</v>
      </c>
    </row>
    <row r="1120" spans="1:7" ht="38.25">
      <c r="A1120" s="34" t="s">
        <v>151</v>
      </c>
      <c r="B1120" s="59" t="s">
        <v>150</v>
      </c>
      <c r="C1120" s="34" t="s">
        <v>139</v>
      </c>
      <c r="D1120" s="58">
        <v>0</v>
      </c>
      <c r="E1120" s="58">
        <v>0</v>
      </c>
      <c r="F1120" s="57">
        <v>0</v>
      </c>
      <c r="G1120" s="56"/>
    </row>
    <row r="1121" spans="1:7" ht="38.25">
      <c r="A1121" s="59" t="s">
        <v>149</v>
      </c>
      <c r="B1121" s="59" t="s">
        <v>149</v>
      </c>
      <c r="C1121" s="34" t="s">
        <v>116</v>
      </c>
      <c r="D1121" s="57">
        <v>60</v>
      </c>
      <c r="E1121" s="57">
        <v>60</v>
      </c>
      <c r="F1121" s="57">
        <v>58.6</v>
      </c>
      <c r="G1121" s="56" t="s">
        <v>148</v>
      </c>
    </row>
    <row r="1122" spans="1:7" ht="51">
      <c r="A1122" s="34" t="s">
        <v>147</v>
      </c>
      <c r="B1122" s="59" t="s">
        <v>146</v>
      </c>
      <c r="C1122" s="34" t="s">
        <v>116</v>
      </c>
      <c r="D1122" s="57">
        <v>100</v>
      </c>
      <c r="E1122" s="57">
        <v>100</v>
      </c>
      <c r="F1122" s="57">
        <v>100</v>
      </c>
      <c r="G1122" s="56" t="s">
        <v>133</v>
      </c>
    </row>
    <row r="1123" spans="1:7" ht="38.25">
      <c r="A1123" s="34" t="s">
        <v>145</v>
      </c>
      <c r="B1123" s="34" t="s">
        <v>144</v>
      </c>
      <c r="C1123" s="34" t="s">
        <v>143</v>
      </c>
      <c r="D1123" s="57">
        <v>1498.454</v>
      </c>
      <c r="E1123" s="57">
        <v>1498.454</v>
      </c>
      <c r="F1123" s="57">
        <v>1494.56118</v>
      </c>
      <c r="G1123" s="56" t="s">
        <v>142</v>
      </c>
    </row>
    <row r="1124" spans="1:7" ht="38.25">
      <c r="A1124" s="34" t="s">
        <v>141</v>
      </c>
      <c r="B1124" s="59" t="s">
        <v>140</v>
      </c>
      <c r="C1124" s="34" t="s">
        <v>139</v>
      </c>
      <c r="D1124" s="58">
        <v>99.166</v>
      </c>
      <c r="E1124" s="58">
        <v>99.166</v>
      </c>
      <c r="F1124" s="57">
        <v>99.166</v>
      </c>
      <c r="G1124" s="56" t="s">
        <v>115</v>
      </c>
    </row>
    <row r="1125" spans="1:7" ht="38.25">
      <c r="A1125" s="38" t="s">
        <v>138</v>
      </c>
      <c r="B1125" s="59" t="s">
        <v>137</v>
      </c>
      <c r="C1125" s="34" t="s">
        <v>136</v>
      </c>
      <c r="D1125" s="60">
        <v>2258</v>
      </c>
      <c r="E1125" s="57">
        <v>2219</v>
      </c>
      <c r="F1125" s="57">
        <v>2219</v>
      </c>
      <c r="G1125" s="56" t="s">
        <v>122</v>
      </c>
    </row>
    <row r="1126" spans="1:7" ht="51">
      <c r="A1126" s="38"/>
      <c r="B1126" s="34" t="s">
        <v>135</v>
      </c>
      <c r="C1126" s="34" t="s">
        <v>134</v>
      </c>
      <c r="D1126" s="60"/>
      <c r="E1126" s="57">
        <v>8</v>
      </c>
      <c r="F1126" s="57">
        <v>7.564</v>
      </c>
      <c r="G1126" s="56" t="s">
        <v>133</v>
      </c>
    </row>
    <row r="1127" spans="1:7" ht="51">
      <c r="A1127" s="38"/>
      <c r="B1127" s="34" t="s">
        <v>132</v>
      </c>
      <c r="C1127" s="34" t="s">
        <v>131</v>
      </c>
      <c r="D1127" s="60"/>
      <c r="E1127" s="57">
        <v>31</v>
      </c>
      <c r="F1127" s="57">
        <v>30.096</v>
      </c>
      <c r="G1127" s="56" t="s">
        <v>130</v>
      </c>
    </row>
    <row r="1128" spans="1:7" ht="38.25">
      <c r="A1128" s="34" t="s">
        <v>129</v>
      </c>
      <c r="B1128" s="59" t="s">
        <v>124</v>
      </c>
      <c r="C1128" s="34" t="s">
        <v>128</v>
      </c>
      <c r="D1128" s="58">
        <v>122</v>
      </c>
      <c r="E1128" s="58">
        <v>122</v>
      </c>
      <c r="F1128" s="57">
        <v>121.42</v>
      </c>
      <c r="G1128" s="56" t="s">
        <v>122</v>
      </c>
    </row>
    <row r="1129" spans="1:7" ht="38.25">
      <c r="A1129" s="34" t="s">
        <v>127</v>
      </c>
      <c r="B1129" s="59" t="s">
        <v>126</v>
      </c>
      <c r="C1129" s="34" t="s">
        <v>116</v>
      </c>
      <c r="D1129" s="58">
        <v>20</v>
      </c>
      <c r="E1129" s="58">
        <v>20</v>
      </c>
      <c r="F1129" s="57">
        <v>10.455</v>
      </c>
      <c r="G1129" s="56" t="s">
        <v>125</v>
      </c>
    </row>
    <row r="1130" spans="1:7" ht="38.25">
      <c r="A1130" s="34" t="s">
        <v>123</v>
      </c>
      <c r="B1130" s="59" t="s">
        <v>124</v>
      </c>
      <c r="C1130" s="34" t="s">
        <v>123</v>
      </c>
      <c r="D1130" s="58">
        <v>1422.713</v>
      </c>
      <c r="E1130" s="58">
        <v>1422.713</v>
      </c>
      <c r="F1130" s="57">
        <v>1421.18</v>
      </c>
      <c r="G1130" s="56" t="s">
        <v>122</v>
      </c>
    </row>
    <row r="1131" spans="1:7" ht="25.5">
      <c r="A1131" s="34" t="s">
        <v>121</v>
      </c>
      <c r="B1131" s="59" t="s">
        <v>120</v>
      </c>
      <c r="C1131" s="34" t="s">
        <v>116</v>
      </c>
      <c r="D1131" s="58">
        <v>200</v>
      </c>
      <c r="E1131" s="58">
        <v>200</v>
      </c>
      <c r="F1131" s="57">
        <v>200</v>
      </c>
      <c r="G1131" s="56" t="s">
        <v>119</v>
      </c>
    </row>
    <row r="1132" spans="1:7" ht="25.5">
      <c r="A1132" s="34" t="s">
        <v>118</v>
      </c>
      <c r="B1132" s="59" t="s">
        <v>117</v>
      </c>
      <c r="C1132" s="34" t="s">
        <v>116</v>
      </c>
      <c r="D1132" s="58">
        <v>100</v>
      </c>
      <c r="E1132" s="58">
        <v>100</v>
      </c>
      <c r="F1132" s="57">
        <v>100</v>
      </c>
      <c r="G1132" s="56" t="s">
        <v>115</v>
      </c>
    </row>
    <row r="1133" spans="1:7" ht="15">
      <c r="A1133" s="11"/>
      <c r="B1133" s="55" t="s">
        <v>1</v>
      </c>
      <c r="C1133" s="54" t="s">
        <v>0</v>
      </c>
      <c r="D1133" s="53">
        <f>SUM(D1108:D1132)</f>
        <v>8693.562</v>
      </c>
      <c r="E1133" s="53">
        <f>SUM(E1108:E1132)</f>
        <v>8693.56229</v>
      </c>
      <c r="F1133" s="52">
        <f>SUM(F1108:F1132)</f>
        <v>8507.15343</v>
      </c>
      <c r="G1133" s="31"/>
    </row>
    <row r="1134" spans="1:7" ht="15">
      <c r="A1134" s="51" t="s">
        <v>114</v>
      </c>
      <c r="B1134" s="51"/>
      <c r="C1134" s="51"/>
      <c r="D1134" s="51"/>
      <c r="E1134" s="51"/>
      <c r="F1134" s="51"/>
      <c r="G1134" s="51"/>
    </row>
    <row r="1135" spans="1:7" ht="15">
      <c r="A1135" s="26" t="s">
        <v>113</v>
      </c>
      <c r="B1135" s="26" t="s">
        <v>113</v>
      </c>
      <c r="C1135" s="10" t="s">
        <v>6</v>
      </c>
      <c r="D1135" s="28">
        <f>E1135</f>
        <v>1304.2248299999999</v>
      </c>
      <c r="E1135" s="28">
        <f>F1135+F1136+F1137+F1138+F1139</f>
        <v>1304.2248299999999</v>
      </c>
      <c r="F1135" s="20"/>
      <c r="G1135" s="46"/>
    </row>
    <row r="1136" spans="1:7" ht="15">
      <c r="A1136" s="26"/>
      <c r="B1136" s="26"/>
      <c r="C1136" s="10" t="s">
        <v>112</v>
      </c>
      <c r="D1136" s="28"/>
      <c r="E1136" s="28"/>
      <c r="F1136" s="20"/>
      <c r="G1136" s="46"/>
    </row>
    <row r="1137" spans="1:7" ht="15">
      <c r="A1137" s="26"/>
      <c r="B1137" s="26"/>
      <c r="C1137" s="10" t="s">
        <v>11</v>
      </c>
      <c r="D1137" s="28"/>
      <c r="E1137" s="28"/>
      <c r="F1137" s="20">
        <v>10.8</v>
      </c>
      <c r="G1137" s="35" t="s">
        <v>68</v>
      </c>
    </row>
    <row r="1138" spans="1:7" ht="15">
      <c r="A1138" s="26"/>
      <c r="B1138" s="26"/>
      <c r="C1138" s="10" t="s">
        <v>13</v>
      </c>
      <c r="D1138" s="28"/>
      <c r="E1138" s="28"/>
      <c r="F1138" s="20">
        <v>18.86382</v>
      </c>
      <c r="G1138" s="35" t="s">
        <v>65</v>
      </c>
    </row>
    <row r="1139" spans="1:7" ht="15">
      <c r="A1139" s="26"/>
      <c r="B1139" s="26"/>
      <c r="C1139" s="10" t="s">
        <v>9</v>
      </c>
      <c r="D1139" s="28"/>
      <c r="E1139" s="28"/>
      <c r="F1139" s="20">
        <v>1274.56101</v>
      </c>
      <c r="G1139" s="50" t="s">
        <v>63</v>
      </c>
    </row>
    <row r="1140" spans="1:7" ht="25.5">
      <c r="A1140" s="24" t="s">
        <v>111</v>
      </c>
      <c r="B1140" s="24" t="s">
        <v>111</v>
      </c>
      <c r="C1140" s="10" t="s">
        <v>110</v>
      </c>
      <c r="D1140" s="23">
        <f>E1140</f>
        <v>1380.7576900000001</v>
      </c>
      <c r="E1140" s="28">
        <f>F1140+F1141+F1142+F1143</f>
        <v>1380.7576900000001</v>
      </c>
      <c r="F1140" s="20"/>
      <c r="G1140" s="25"/>
    </row>
    <row r="1141" spans="1:7" ht="15">
      <c r="A1141" s="24"/>
      <c r="B1141" s="24"/>
      <c r="C1141" s="10" t="s">
        <v>11</v>
      </c>
      <c r="D1141" s="23"/>
      <c r="E1141" s="28"/>
      <c r="F1141" s="20">
        <v>10.8</v>
      </c>
      <c r="G1141" s="35" t="s">
        <v>68</v>
      </c>
    </row>
    <row r="1142" spans="1:7" ht="15">
      <c r="A1142" s="24"/>
      <c r="B1142" s="24"/>
      <c r="C1142" s="10" t="s">
        <v>13</v>
      </c>
      <c r="D1142" s="23"/>
      <c r="E1142" s="28"/>
      <c r="F1142" s="20">
        <v>24.77751</v>
      </c>
      <c r="G1142" s="35" t="s">
        <v>65</v>
      </c>
    </row>
    <row r="1143" spans="1:7" ht="15">
      <c r="A1143" s="24"/>
      <c r="B1143" s="24"/>
      <c r="C1143" s="10" t="s">
        <v>9</v>
      </c>
      <c r="D1143" s="23"/>
      <c r="E1143" s="28"/>
      <c r="F1143" s="20">
        <v>1345.18018</v>
      </c>
      <c r="G1143" s="50" t="s">
        <v>63</v>
      </c>
    </row>
    <row r="1144" spans="1:7" ht="15">
      <c r="A1144" s="26" t="s">
        <v>109</v>
      </c>
      <c r="B1144" s="26" t="s">
        <v>109</v>
      </c>
      <c r="C1144" s="10" t="s">
        <v>6</v>
      </c>
      <c r="D1144" s="28">
        <f>E1144</f>
        <v>1119.26726</v>
      </c>
      <c r="E1144" s="28">
        <f>F1144+F1146+F1147+F1148</f>
        <v>1119.26726</v>
      </c>
      <c r="F1144" s="20"/>
      <c r="G1144" s="40"/>
    </row>
    <row r="1145" spans="1:7" ht="15">
      <c r="A1145" s="26"/>
      <c r="B1145" s="26"/>
      <c r="C1145" s="10" t="s">
        <v>14</v>
      </c>
      <c r="D1145" s="28"/>
      <c r="E1145" s="28"/>
      <c r="F1145" s="20"/>
      <c r="G1145" s="40"/>
    </row>
    <row r="1146" spans="1:7" ht="15">
      <c r="A1146" s="26"/>
      <c r="B1146" s="26"/>
      <c r="C1146" s="10" t="s">
        <v>13</v>
      </c>
      <c r="D1146" s="28"/>
      <c r="E1146" s="28"/>
      <c r="F1146" s="20">
        <v>18.01895</v>
      </c>
      <c r="G1146" s="35" t="s">
        <v>65</v>
      </c>
    </row>
    <row r="1147" spans="1:7" ht="15">
      <c r="A1147" s="26"/>
      <c r="B1147" s="26"/>
      <c r="C1147" s="10" t="s">
        <v>11</v>
      </c>
      <c r="D1147" s="28"/>
      <c r="E1147" s="28"/>
      <c r="F1147" s="20">
        <v>10.8</v>
      </c>
      <c r="G1147" s="35" t="s">
        <v>68</v>
      </c>
    </row>
    <row r="1148" spans="1:7" ht="15">
      <c r="A1148" s="26"/>
      <c r="B1148" s="26"/>
      <c r="C1148" s="10" t="s">
        <v>9</v>
      </c>
      <c r="D1148" s="28"/>
      <c r="E1148" s="28"/>
      <c r="F1148" s="20">
        <v>1090.44831</v>
      </c>
      <c r="G1148" s="35" t="s">
        <v>108</v>
      </c>
    </row>
    <row r="1149" spans="1:7" ht="15">
      <c r="A1149" s="26" t="s">
        <v>107</v>
      </c>
      <c r="B1149" s="26" t="s">
        <v>107</v>
      </c>
      <c r="C1149" s="10" t="s">
        <v>6</v>
      </c>
      <c r="D1149" s="28">
        <f>955.98697+0.004</f>
        <v>955.9909700000001</v>
      </c>
      <c r="E1149" s="49">
        <f>955.98697+0.004</f>
        <v>955.9909700000001</v>
      </c>
      <c r="F1149" s="20"/>
      <c r="G1149" s="35"/>
    </row>
    <row r="1150" spans="1:7" ht="15">
      <c r="A1150" s="26"/>
      <c r="B1150" s="26"/>
      <c r="C1150" s="10" t="s">
        <v>14</v>
      </c>
      <c r="D1150" s="28"/>
      <c r="E1150" s="48"/>
      <c r="F1150" s="20"/>
      <c r="G1150" s="35"/>
    </row>
    <row r="1151" spans="1:7" ht="15">
      <c r="A1151" s="26"/>
      <c r="B1151" s="26"/>
      <c r="C1151" s="10" t="s">
        <v>11</v>
      </c>
      <c r="D1151" s="28"/>
      <c r="E1151" s="48"/>
      <c r="F1151" s="20">
        <v>10.8</v>
      </c>
      <c r="G1151" s="35" t="s">
        <v>68</v>
      </c>
    </row>
    <row r="1152" spans="1:7" ht="15">
      <c r="A1152" s="26"/>
      <c r="B1152" s="26"/>
      <c r="C1152" s="10" t="s">
        <v>13</v>
      </c>
      <c r="D1152" s="28"/>
      <c r="E1152" s="48"/>
      <c r="F1152" s="20">
        <v>16.05263</v>
      </c>
      <c r="G1152" s="35" t="s">
        <v>91</v>
      </c>
    </row>
    <row r="1153" spans="1:7" ht="15">
      <c r="A1153" s="26"/>
      <c r="B1153" s="26"/>
      <c r="C1153" s="10" t="s">
        <v>9</v>
      </c>
      <c r="D1153" s="28"/>
      <c r="E1153" s="47"/>
      <c r="F1153" s="20">
        <v>929.13434</v>
      </c>
      <c r="G1153" s="35" t="s">
        <v>90</v>
      </c>
    </row>
    <row r="1154" spans="1:7" ht="15">
      <c r="A1154" s="26" t="s">
        <v>106</v>
      </c>
      <c r="B1154" s="26" t="s">
        <v>106</v>
      </c>
      <c r="C1154" s="10" t="s">
        <v>6</v>
      </c>
      <c r="D1154" s="28">
        <f>E1154</f>
        <v>8.03242</v>
      </c>
      <c r="E1154" s="28">
        <f>F1155</f>
        <v>8.03242</v>
      </c>
      <c r="F1154" s="20"/>
      <c r="G1154" s="46" t="s">
        <v>105</v>
      </c>
    </row>
    <row r="1155" spans="1:7" ht="15">
      <c r="A1155" s="26"/>
      <c r="B1155" s="26"/>
      <c r="C1155" s="10" t="s">
        <v>14</v>
      </c>
      <c r="D1155" s="28"/>
      <c r="E1155" s="28"/>
      <c r="F1155" s="20">
        <v>8.03242</v>
      </c>
      <c r="G1155" s="46"/>
    </row>
    <row r="1156" spans="1:7" ht="15">
      <c r="A1156" s="26"/>
      <c r="B1156" s="26"/>
      <c r="C1156" s="10" t="s">
        <v>11</v>
      </c>
      <c r="D1156" s="28"/>
      <c r="E1156" s="28"/>
      <c r="F1156" s="20"/>
      <c r="G1156" s="46"/>
    </row>
    <row r="1157" spans="1:7" ht="15">
      <c r="A1157" s="26"/>
      <c r="B1157" s="26"/>
      <c r="C1157" s="10" t="s">
        <v>13</v>
      </c>
      <c r="D1157" s="28"/>
      <c r="E1157" s="28"/>
      <c r="F1157" s="20"/>
      <c r="G1157" s="35"/>
    </row>
    <row r="1158" spans="1:7" ht="15">
      <c r="A1158" s="26"/>
      <c r="B1158" s="26"/>
      <c r="C1158" s="10" t="s">
        <v>9</v>
      </c>
      <c r="D1158" s="28"/>
      <c r="E1158" s="28"/>
      <c r="F1158" s="20"/>
      <c r="G1158" s="35"/>
    </row>
    <row r="1159" spans="1:7" ht="15">
      <c r="A1159" s="26" t="s">
        <v>104</v>
      </c>
      <c r="B1159" s="26" t="s">
        <v>104</v>
      </c>
      <c r="C1159" s="10" t="s">
        <v>6</v>
      </c>
      <c r="D1159" s="28">
        <f>E1159</f>
        <v>41.87052</v>
      </c>
      <c r="E1159" s="28">
        <f>F1159+F1160</f>
        <v>41.87052</v>
      </c>
      <c r="F1159" s="20">
        <v>34.08947</v>
      </c>
      <c r="G1159" s="46" t="s">
        <v>102</v>
      </c>
    </row>
    <row r="1160" spans="1:7" ht="15">
      <c r="A1160" s="26"/>
      <c r="B1160" s="26"/>
      <c r="C1160" s="10" t="s">
        <v>14</v>
      </c>
      <c r="D1160" s="28"/>
      <c r="E1160" s="28"/>
      <c r="F1160" s="20">
        <v>7.78105</v>
      </c>
      <c r="G1160" s="46"/>
    </row>
    <row r="1161" spans="1:7" ht="15">
      <c r="A1161" s="26"/>
      <c r="B1161" s="26"/>
      <c r="C1161" s="10" t="s">
        <v>11</v>
      </c>
      <c r="D1161" s="28"/>
      <c r="E1161" s="28"/>
      <c r="F1161" s="20"/>
      <c r="G1161" s="46"/>
    </row>
    <row r="1162" spans="1:7" ht="15">
      <c r="A1162" s="26"/>
      <c r="B1162" s="26"/>
      <c r="C1162" s="10" t="s">
        <v>13</v>
      </c>
      <c r="D1162" s="28"/>
      <c r="E1162" s="28"/>
      <c r="F1162" s="20"/>
      <c r="G1162" s="35"/>
    </row>
    <row r="1163" spans="1:7" ht="15">
      <c r="A1163" s="26"/>
      <c r="B1163" s="26"/>
      <c r="C1163" s="10" t="s">
        <v>9</v>
      </c>
      <c r="D1163" s="28"/>
      <c r="E1163" s="28"/>
      <c r="F1163" s="20"/>
      <c r="G1163" s="35"/>
    </row>
    <row r="1164" spans="1:7" ht="15">
      <c r="A1164" s="38" t="s">
        <v>103</v>
      </c>
      <c r="B1164" s="38" t="s">
        <v>103</v>
      </c>
      <c r="C1164" s="10" t="s">
        <v>6</v>
      </c>
      <c r="D1164" s="28">
        <f>E1164</f>
        <v>8.21432</v>
      </c>
      <c r="E1164" s="28">
        <f>F1165</f>
        <v>8.21432</v>
      </c>
      <c r="F1164" s="20"/>
      <c r="G1164" s="46" t="s">
        <v>102</v>
      </c>
    </row>
    <row r="1165" spans="1:7" ht="15">
      <c r="A1165" s="38"/>
      <c r="B1165" s="38"/>
      <c r="C1165" s="10" t="s">
        <v>14</v>
      </c>
      <c r="D1165" s="28"/>
      <c r="E1165" s="28"/>
      <c r="F1165" s="20">
        <v>8.21432</v>
      </c>
      <c r="G1165" s="46"/>
    </row>
    <row r="1166" spans="1:7" ht="15">
      <c r="A1166" s="38"/>
      <c r="B1166" s="38"/>
      <c r="C1166" s="10" t="s">
        <v>11</v>
      </c>
      <c r="D1166" s="28"/>
      <c r="E1166" s="28"/>
      <c r="F1166" s="20"/>
      <c r="G1166" s="46"/>
    </row>
    <row r="1167" spans="1:7" ht="15">
      <c r="A1167" s="38"/>
      <c r="B1167" s="38"/>
      <c r="C1167" s="10" t="s">
        <v>13</v>
      </c>
      <c r="D1167" s="28"/>
      <c r="E1167" s="28"/>
      <c r="F1167" s="20"/>
      <c r="G1167" s="35"/>
    </row>
    <row r="1168" spans="1:7" ht="15">
      <c r="A1168" s="38"/>
      <c r="B1168" s="38"/>
      <c r="C1168" s="10" t="s">
        <v>9</v>
      </c>
      <c r="D1168" s="28"/>
      <c r="E1168" s="28"/>
      <c r="F1168" s="20"/>
      <c r="G1168" s="35"/>
    </row>
    <row r="1169" spans="1:7" ht="15">
      <c r="A1169" s="26" t="s">
        <v>101</v>
      </c>
      <c r="B1169" s="26" t="s">
        <v>101</v>
      </c>
      <c r="C1169" s="10" t="s">
        <v>6</v>
      </c>
      <c r="D1169" s="28">
        <f>E1169</f>
        <v>843.04104</v>
      </c>
      <c r="E1169" s="28">
        <f>F1169+F1170+F1171+F1172+F1173</f>
        <v>843.04104</v>
      </c>
      <c r="F1169" s="20">
        <v>62.9779</v>
      </c>
      <c r="G1169" s="40" t="s">
        <v>51</v>
      </c>
    </row>
    <row r="1170" spans="1:7" ht="15">
      <c r="A1170" s="26"/>
      <c r="B1170" s="26"/>
      <c r="C1170" s="10" t="s">
        <v>14</v>
      </c>
      <c r="D1170" s="28"/>
      <c r="E1170" s="28"/>
      <c r="F1170" s="20">
        <v>7.78105</v>
      </c>
      <c r="G1170" s="40"/>
    </row>
    <row r="1171" spans="1:7" ht="15">
      <c r="A1171" s="26"/>
      <c r="B1171" s="26"/>
      <c r="C1171" s="10" t="s">
        <v>11</v>
      </c>
      <c r="D1171" s="28"/>
      <c r="E1171" s="28"/>
      <c r="F1171" s="20">
        <v>8.52632</v>
      </c>
      <c r="G1171" s="35" t="s">
        <v>51</v>
      </c>
    </row>
    <row r="1172" spans="1:7" ht="15">
      <c r="A1172" s="26"/>
      <c r="B1172" s="26"/>
      <c r="C1172" s="10" t="s">
        <v>13</v>
      </c>
      <c r="D1172" s="28"/>
      <c r="E1172" s="28"/>
      <c r="F1172" s="20">
        <v>10.22316</v>
      </c>
      <c r="G1172" s="35" t="s">
        <v>91</v>
      </c>
    </row>
    <row r="1173" spans="1:7" ht="15">
      <c r="A1173" s="26"/>
      <c r="B1173" s="26"/>
      <c r="C1173" s="10" t="s">
        <v>9</v>
      </c>
      <c r="D1173" s="28"/>
      <c r="E1173" s="28"/>
      <c r="F1173" s="20">
        <v>753.53261</v>
      </c>
      <c r="G1173" s="35" t="s">
        <v>100</v>
      </c>
    </row>
    <row r="1174" spans="1:7" ht="15">
      <c r="A1174" s="38" t="s">
        <v>99</v>
      </c>
      <c r="B1174" s="38" t="s">
        <v>99</v>
      </c>
      <c r="C1174" s="10" t="s">
        <v>6</v>
      </c>
      <c r="D1174" s="28">
        <f>E1174</f>
        <v>672.5349900000001</v>
      </c>
      <c r="E1174" s="28">
        <f>F1174+F1175+F1176+F1177+F1178</f>
        <v>672.5349900000001</v>
      </c>
      <c r="F1174" s="20">
        <v>40.45895</v>
      </c>
      <c r="G1174" s="35" t="s">
        <v>78</v>
      </c>
    </row>
    <row r="1175" spans="1:7" ht="15">
      <c r="A1175" s="38"/>
      <c r="B1175" s="38"/>
      <c r="C1175" s="10" t="s">
        <v>14</v>
      </c>
      <c r="D1175" s="28"/>
      <c r="E1175" s="28"/>
      <c r="F1175" s="20">
        <v>7.78105</v>
      </c>
      <c r="G1175" s="35" t="s">
        <v>78</v>
      </c>
    </row>
    <row r="1176" spans="1:7" ht="15">
      <c r="A1176" s="38"/>
      <c r="B1176" s="38"/>
      <c r="C1176" s="10" t="s">
        <v>11</v>
      </c>
      <c r="D1176" s="28"/>
      <c r="E1176" s="28"/>
      <c r="F1176" s="20">
        <v>613.01183</v>
      </c>
      <c r="G1176" s="35" t="s">
        <v>98</v>
      </c>
    </row>
    <row r="1177" spans="1:7" ht="15">
      <c r="A1177" s="38"/>
      <c r="B1177" s="38"/>
      <c r="C1177" s="10" t="s">
        <v>13</v>
      </c>
      <c r="D1177" s="28"/>
      <c r="E1177" s="28"/>
      <c r="F1177" s="20">
        <v>2.84211</v>
      </c>
      <c r="G1177" s="35" t="s">
        <v>78</v>
      </c>
    </row>
    <row r="1178" spans="1:7" ht="15">
      <c r="A1178" s="38"/>
      <c r="B1178" s="38"/>
      <c r="C1178" s="10" t="s">
        <v>9</v>
      </c>
      <c r="D1178" s="28"/>
      <c r="E1178" s="28"/>
      <c r="F1178" s="20">
        <v>8.44105</v>
      </c>
      <c r="G1178" s="35" t="s">
        <v>24</v>
      </c>
    </row>
    <row r="1179" spans="1:7" ht="102">
      <c r="A1179" s="34" t="s">
        <v>97</v>
      </c>
      <c r="B1179" s="34" t="s">
        <v>97</v>
      </c>
      <c r="C1179" s="10" t="s">
        <v>6</v>
      </c>
      <c r="D1179" s="20">
        <v>50.827</v>
      </c>
      <c r="E1179" s="20">
        <v>50.827</v>
      </c>
      <c r="F1179" s="20">
        <v>50.827</v>
      </c>
      <c r="G1179" s="35" t="s">
        <v>24</v>
      </c>
    </row>
    <row r="1180" spans="1:7" ht="89.25">
      <c r="A1180" s="34" t="s">
        <v>96</v>
      </c>
      <c r="B1180" s="34" t="s">
        <v>96</v>
      </c>
      <c r="C1180" s="10" t="s">
        <v>37</v>
      </c>
      <c r="D1180" s="20">
        <v>8.8366</v>
      </c>
      <c r="E1180" s="20">
        <v>8.8366</v>
      </c>
      <c r="F1180" s="20">
        <v>8.8366</v>
      </c>
      <c r="G1180" s="35"/>
    </row>
    <row r="1181" spans="1:7" ht="89.25">
      <c r="A1181" s="34" t="s">
        <v>95</v>
      </c>
      <c r="B1181" s="34" t="s">
        <v>95</v>
      </c>
      <c r="C1181" s="10" t="s">
        <v>37</v>
      </c>
      <c r="D1181" s="20">
        <v>8.8366</v>
      </c>
      <c r="E1181" s="20">
        <v>8.8366</v>
      </c>
      <c r="F1181" s="20">
        <v>8.8366</v>
      </c>
      <c r="G1181" s="35"/>
    </row>
    <row r="1182" spans="1:7" ht="89.25">
      <c r="A1182" s="34" t="s">
        <v>94</v>
      </c>
      <c r="B1182" s="34" t="s">
        <v>93</v>
      </c>
      <c r="C1182" s="10" t="s">
        <v>37</v>
      </c>
      <c r="D1182" s="20">
        <v>8.8366</v>
      </c>
      <c r="E1182" s="20">
        <v>8.8366</v>
      </c>
      <c r="F1182" s="20">
        <v>8.8366</v>
      </c>
      <c r="G1182" s="35"/>
    </row>
    <row r="1183" spans="1:7" ht="15">
      <c r="A1183" s="38" t="s">
        <v>92</v>
      </c>
      <c r="B1183" s="38" t="s">
        <v>92</v>
      </c>
      <c r="C1183" s="10" t="s">
        <v>6</v>
      </c>
      <c r="D1183" s="28">
        <f>E1183</f>
        <v>743.9818799999999</v>
      </c>
      <c r="E1183" s="28">
        <f>F1183+F1184+F1185+F1186+F1187</f>
        <v>743.9818799999999</v>
      </c>
      <c r="F1183" s="20">
        <v>56.80211</v>
      </c>
      <c r="G1183" s="40" t="s">
        <v>51</v>
      </c>
    </row>
    <row r="1184" spans="1:7" ht="15">
      <c r="A1184" s="38"/>
      <c r="B1184" s="38"/>
      <c r="C1184" s="10" t="s">
        <v>14</v>
      </c>
      <c r="D1184" s="28"/>
      <c r="E1184" s="28"/>
      <c r="F1184" s="20">
        <v>7.78105</v>
      </c>
      <c r="G1184" s="40"/>
    </row>
    <row r="1185" spans="1:7" ht="15">
      <c r="A1185" s="38"/>
      <c r="B1185" s="38"/>
      <c r="C1185" s="10" t="s">
        <v>11</v>
      </c>
      <c r="D1185" s="28"/>
      <c r="E1185" s="28"/>
      <c r="F1185" s="20">
        <v>8.52632</v>
      </c>
      <c r="G1185" s="35" t="s">
        <v>51</v>
      </c>
    </row>
    <row r="1186" spans="1:7" ht="15">
      <c r="A1186" s="38"/>
      <c r="B1186" s="38"/>
      <c r="C1186" s="10" t="s">
        <v>13</v>
      </c>
      <c r="D1186" s="28"/>
      <c r="E1186" s="28"/>
      <c r="F1186" s="20">
        <v>9.04211</v>
      </c>
      <c r="G1186" s="35" t="s">
        <v>91</v>
      </c>
    </row>
    <row r="1187" spans="1:7" ht="15">
      <c r="A1187" s="38"/>
      <c r="B1187" s="38"/>
      <c r="C1187" s="10" t="s">
        <v>9</v>
      </c>
      <c r="D1187" s="28"/>
      <c r="E1187" s="28"/>
      <c r="F1187" s="20">
        <v>661.83029</v>
      </c>
      <c r="G1187" s="35" t="s">
        <v>90</v>
      </c>
    </row>
    <row r="1188" spans="1:7" ht="102">
      <c r="A1188" s="34" t="s">
        <v>89</v>
      </c>
      <c r="B1188" s="34" t="s">
        <v>89</v>
      </c>
      <c r="C1188" s="10" t="s">
        <v>14</v>
      </c>
      <c r="D1188" s="20">
        <v>25.565</v>
      </c>
      <c r="E1188" s="20">
        <v>25.565</v>
      </c>
      <c r="F1188" s="20">
        <v>25.565</v>
      </c>
      <c r="G1188" s="35" t="s">
        <v>51</v>
      </c>
    </row>
    <row r="1189" spans="1:7" ht="102">
      <c r="A1189" s="34" t="s">
        <v>88</v>
      </c>
      <c r="B1189" s="34" t="s">
        <v>88</v>
      </c>
      <c r="C1189" s="10" t="s">
        <v>14</v>
      </c>
      <c r="D1189" s="20">
        <v>25.565</v>
      </c>
      <c r="E1189" s="20">
        <v>25.565</v>
      </c>
      <c r="F1189" s="20">
        <v>25.565</v>
      </c>
      <c r="G1189" s="35" t="s">
        <v>51</v>
      </c>
    </row>
    <row r="1190" spans="1:7" ht="15">
      <c r="A1190" s="38" t="s">
        <v>87</v>
      </c>
      <c r="B1190" s="38" t="s">
        <v>87</v>
      </c>
      <c r="C1190" s="10" t="s">
        <v>6</v>
      </c>
      <c r="D1190" s="28">
        <f>E1190</f>
        <v>87.31894999999999</v>
      </c>
      <c r="E1190" s="28">
        <f>F1190+F1191</f>
        <v>87.31894999999999</v>
      </c>
      <c r="F1190" s="20">
        <v>79.5379</v>
      </c>
      <c r="G1190" s="40" t="s">
        <v>51</v>
      </c>
    </row>
    <row r="1191" spans="1:7" ht="15">
      <c r="A1191" s="38"/>
      <c r="B1191" s="38"/>
      <c r="C1191" s="10" t="s">
        <v>14</v>
      </c>
      <c r="D1191" s="28"/>
      <c r="E1191" s="28"/>
      <c r="F1191" s="20">
        <v>7.78105</v>
      </c>
      <c r="G1191" s="40"/>
    </row>
    <row r="1192" spans="1:7" ht="89.25">
      <c r="A1192" s="34" t="s">
        <v>86</v>
      </c>
      <c r="B1192" s="34" t="s">
        <v>86</v>
      </c>
      <c r="C1192" s="10" t="s">
        <v>37</v>
      </c>
      <c r="D1192" s="20">
        <v>9.6692</v>
      </c>
      <c r="E1192" s="20">
        <v>9.6692</v>
      </c>
      <c r="F1192" s="20">
        <v>9.6692</v>
      </c>
      <c r="G1192" s="35" t="s">
        <v>36</v>
      </c>
    </row>
    <row r="1193" spans="1:7" ht="89.25">
      <c r="A1193" s="34" t="s">
        <v>85</v>
      </c>
      <c r="B1193" s="34" t="s">
        <v>85</v>
      </c>
      <c r="C1193" s="10" t="s">
        <v>37</v>
      </c>
      <c r="D1193" s="20">
        <v>9.6692</v>
      </c>
      <c r="E1193" s="20">
        <v>9.6692</v>
      </c>
      <c r="F1193" s="20">
        <v>9.6692</v>
      </c>
      <c r="G1193" s="35" t="s">
        <v>36</v>
      </c>
    </row>
    <row r="1194" spans="1:7" ht="102">
      <c r="A1194" s="34" t="s">
        <v>84</v>
      </c>
      <c r="B1194" s="34" t="s">
        <v>84</v>
      </c>
      <c r="C1194" s="10" t="s">
        <v>37</v>
      </c>
      <c r="D1194" s="20">
        <v>9.6692</v>
      </c>
      <c r="E1194" s="20">
        <v>9.6692</v>
      </c>
      <c r="F1194" s="20">
        <v>9.6692</v>
      </c>
      <c r="G1194" s="35" t="s">
        <v>36</v>
      </c>
    </row>
    <row r="1195" spans="1:7" ht="102">
      <c r="A1195" s="34" t="s">
        <v>83</v>
      </c>
      <c r="B1195" s="34" t="s">
        <v>83</v>
      </c>
      <c r="C1195" s="10" t="s">
        <v>37</v>
      </c>
      <c r="D1195" s="20">
        <v>9.6692</v>
      </c>
      <c r="E1195" s="20">
        <v>9.6692</v>
      </c>
      <c r="F1195" s="20">
        <v>9.6692</v>
      </c>
      <c r="G1195" s="35" t="s">
        <v>36</v>
      </c>
    </row>
    <row r="1196" spans="1:7" ht="102">
      <c r="A1196" s="34" t="s">
        <v>82</v>
      </c>
      <c r="B1196" s="34" t="s">
        <v>82</v>
      </c>
      <c r="C1196" s="10" t="s">
        <v>37</v>
      </c>
      <c r="D1196" s="20">
        <v>9.6692</v>
      </c>
      <c r="E1196" s="20">
        <v>9.6692</v>
      </c>
      <c r="F1196" s="20">
        <v>9.6692</v>
      </c>
      <c r="G1196" s="35" t="s">
        <v>36</v>
      </c>
    </row>
    <row r="1197" spans="1:7" ht="15">
      <c r="A1197" s="42" t="s">
        <v>19</v>
      </c>
      <c r="B1197" s="42"/>
      <c r="C1197" s="7"/>
      <c r="D1197" s="6">
        <f>SUM(D1135:D1196)</f>
        <v>7342.04767</v>
      </c>
      <c r="E1197" s="6">
        <f>SUM(E1135:E1196)</f>
        <v>7342.04767</v>
      </c>
      <c r="F1197" s="6">
        <f>SUM(F1135:F1196)</f>
        <v>7342.043669999997</v>
      </c>
      <c r="G1197" s="45"/>
    </row>
    <row r="1198" spans="1:7" ht="76.5">
      <c r="A1198" s="44" t="s">
        <v>81</v>
      </c>
      <c r="B1198" s="44" t="s">
        <v>81</v>
      </c>
      <c r="C1198" s="10" t="s">
        <v>6</v>
      </c>
      <c r="D1198" s="20">
        <v>52.761</v>
      </c>
      <c r="E1198" s="20">
        <v>52.761</v>
      </c>
      <c r="F1198" s="20">
        <f>E1198</f>
        <v>52.761</v>
      </c>
      <c r="G1198" s="35"/>
    </row>
    <row r="1199" spans="1:7" ht="76.5">
      <c r="A1199" s="44" t="s">
        <v>80</v>
      </c>
      <c r="B1199" s="44" t="s">
        <v>80</v>
      </c>
      <c r="C1199" s="10" t="s">
        <v>6</v>
      </c>
      <c r="D1199" s="20">
        <v>28.217</v>
      </c>
      <c r="E1199" s="20">
        <v>28.217</v>
      </c>
      <c r="F1199" s="20">
        <v>28.217</v>
      </c>
      <c r="G1199" s="35" t="s">
        <v>78</v>
      </c>
    </row>
    <row r="1200" spans="1:7" ht="76.5">
      <c r="A1200" s="44" t="s">
        <v>79</v>
      </c>
      <c r="B1200" s="44" t="s">
        <v>79</v>
      </c>
      <c r="C1200" s="10" t="s">
        <v>6</v>
      </c>
      <c r="D1200" s="20">
        <v>28.217</v>
      </c>
      <c r="E1200" s="20">
        <v>28.217</v>
      </c>
      <c r="F1200" s="20">
        <v>28.217</v>
      </c>
      <c r="G1200" s="35" t="s">
        <v>78</v>
      </c>
    </row>
    <row r="1201" spans="1:7" ht="76.5">
      <c r="A1201" s="44" t="s">
        <v>77</v>
      </c>
      <c r="B1201" s="44" t="s">
        <v>76</v>
      </c>
      <c r="C1201" s="10" t="s">
        <v>6</v>
      </c>
      <c r="D1201" s="43">
        <v>0.607</v>
      </c>
      <c r="E1201" s="43">
        <v>0.607</v>
      </c>
      <c r="F1201" s="20">
        <v>0</v>
      </c>
      <c r="G1201" s="35"/>
    </row>
    <row r="1202" spans="1:7" ht="15">
      <c r="A1202" s="42" t="s">
        <v>19</v>
      </c>
      <c r="B1202" s="11"/>
      <c r="C1202" s="10"/>
      <c r="D1202" s="6">
        <f>SUM(D1198:D1201)</f>
        <v>109.802</v>
      </c>
      <c r="E1202" s="6">
        <f>SUM(E1198:E1201)</f>
        <v>109.802</v>
      </c>
      <c r="F1202" s="6">
        <f>SUM(F1198:F1201)</f>
        <v>109.19500000000001</v>
      </c>
      <c r="G1202" s="9">
        <f>SUM(G1198:G1201)</f>
        <v>0</v>
      </c>
    </row>
    <row r="1203" spans="1:7" ht="15">
      <c r="A1203" s="38" t="s">
        <v>75</v>
      </c>
      <c r="B1203" s="38" t="s">
        <v>75</v>
      </c>
      <c r="C1203" s="10" t="s">
        <v>6</v>
      </c>
      <c r="D1203" s="39">
        <f>E1203</f>
        <v>1382.62611</v>
      </c>
      <c r="E1203" s="39">
        <f>F1203+F1204+F1205+F1206+F1207</f>
        <v>1382.62611</v>
      </c>
      <c r="F1203" s="20">
        <v>91.34211</v>
      </c>
      <c r="G1203" s="40" t="s">
        <v>51</v>
      </c>
    </row>
    <row r="1204" spans="1:7" ht="15">
      <c r="A1204" s="38"/>
      <c r="B1204" s="38"/>
      <c r="C1204" s="10" t="s">
        <v>14</v>
      </c>
      <c r="D1204" s="39"/>
      <c r="E1204" s="39"/>
      <c r="F1204" s="20">
        <v>7.98947</v>
      </c>
      <c r="G1204" s="40"/>
    </row>
    <row r="1205" spans="1:7" ht="15">
      <c r="A1205" s="38"/>
      <c r="B1205" s="38"/>
      <c r="C1205" s="10" t="s">
        <v>11</v>
      </c>
      <c r="D1205" s="39"/>
      <c r="E1205" s="39"/>
      <c r="F1205" s="20">
        <v>8.43789</v>
      </c>
      <c r="G1205" s="25" t="s">
        <v>51</v>
      </c>
    </row>
    <row r="1206" spans="1:7" ht="15">
      <c r="A1206" s="38"/>
      <c r="B1206" s="38"/>
      <c r="C1206" s="10" t="s">
        <v>13</v>
      </c>
      <c r="D1206" s="39"/>
      <c r="E1206" s="39"/>
      <c r="F1206" s="20">
        <v>20.56</v>
      </c>
      <c r="G1206" s="25" t="s">
        <v>12</v>
      </c>
    </row>
    <row r="1207" spans="1:7" ht="15">
      <c r="A1207" s="38"/>
      <c r="B1207" s="38"/>
      <c r="C1207" s="10" t="s">
        <v>9</v>
      </c>
      <c r="D1207" s="39"/>
      <c r="E1207" s="39"/>
      <c r="F1207" s="20">
        <v>1254.29664</v>
      </c>
      <c r="G1207" s="25" t="s">
        <v>72</v>
      </c>
    </row>
    <row r="1208" spans="1:7" ht="15">
      <c r="A1208" s="38" t="s">
        <v>74</v>
      </c>
      <c r="B1208" s="38" t="s">
        <v>74</v>
      </c>
      <c r="C1208" s="10" t="s">
        <v>6</v>
      </c>
      <c r="D1208" s="39">
        <f>E1208</f>
        <v>1297.18021</v>
      </c>
      <c r="E1208" s="39">
        <f>F1209+F1210+F1211+F1212</f>
        <v>1297.18021</v>
      </c>
      <c r="F1208" s="41"/>
      <c r="G1208" s="40" t="s">
        <v>73</v>
      </c>
    </row>
    <row r="1209" spans="1:7" ht="15">
      <c r="A1209" s="38"/>
      <c r="B1209" s="38"/>
      <c r="C1209" s="10" t="s">
        <v>14</v>
      </c>
      <c r="D1209" s="39"/>
      <c r="E1209" s="39"/>
      <c r="F1209" s="41">
        <v>8.13347</v>
      </c>
      <c r="G1209" s="40"/>
    </row>
    <row r="1210" spans="1:7" ht="15">
      <c r="A1210" s="38"/>
      <c r="B1210" s="38"/>
      <c r="C1210" s="10" t="s">
        <v>13</v>
      </c>
      <c r="D1210" s="39"/>
      <c r="E1210" s="39"/>
      <c r="F1210" s="41">
        <v>18.87365</v>
      </c>
      <c r="G1210" s="25" t="s">
        <v>12</v>
      </c>
    </row>
    <row r="1211" spans="1:7" ht="15">
      <c r="A1211" s="38"/>
      <c r="B1211" s="38"/>
      <c r="C1211" s="10" t="s">
        <v>11</v>
      </c>
      <c r="D1211" s="39"/>
      <c r="E1211" s="39"/>
      <c r="F1211" s="20">
        <v>8.43789</v>
      </c>
      <c r="G1211" s="25" t="s">
        <v>73</v>
      </c>
    </row>
    <row r="1212" spans="1:7" ht="15">
      <c r="A1212" s="38"/>
      <c r="B1212" s="38"/>
      <c r="C1212" s="10" t="s">
        <v>9</v>
      </c>
      <c r="D1212" s="39"/>
      <c r="E1212" s="39"/>
      <c r="F1212" s="20">
        <v>1261.7352</v>
      </c>
      <c r="G1212" s="25" t="s">
        <v>72</v>
      </c>
    </row>
    <row r="1213" spans="1:7" ht="15">
      <c r="A1213" s="38" t="s">
        <v>71</v>
      </c>
      <c r="B1213" s="38" t="s">
        <v>70</v>
      </c>
      <c r="C1213" s="10" t="s">
        <v>6</v>
      </c>
      <c r="D1213" s="39">
        <f>E1213</f>
        <v>132.657</v>
      </c>
      <c r="E1213" s="39">
        <v>132.657</v>
      </c>
      <c r="F1213" s="41">
        <v>122.89895</v>
      </c>
      <c r="G1213" s="40" t="s">
        <v>51</v>
      </c>
    </row>
    <row r="1214" spans="1:7" ht="15">
      <c r="A1214" s="38"/>
      <c r="B1214" s="38"/>
      <c r="C1214" s="10" t="s">
        <v>14</v>
      </c>
      <c r="D1214" s="39"/>
      <c r="E1214" s="39"/>
      <c r="F1214" s="41">
        <v>9.75789</v>
      </c>
      <c r="G1214" s="40"/>
    </row>
    <row r="1215" spans="1:7" ht="15">
      <c r="A1215" s="38"/>
      <c r="B1215" s="38"/>
      <c r="C1215" s="10" t="s">
        <v>13</v>
      </c>
      <c r="D1215" s="39"/>
      <c r="E1215" s="39"/>
      <c r="F1215" s="20"/>
      <c r="G1215" s="35"/>
    </row>
    <row r="1216" spans="1:7" ht="15">
      <c r="A1216" s="38"/>
      <c r="B1216" s="38"/>
      <c r="C1216" s="10" t="s">
        <v>11</v>
      </c>
      <c r="D1216" s="39"/>
      <c r="E1216" s="39"/>
      <c r="F1216" s="20"/>
      <c r="G1216" s="35"/>
    </row>
    <row r="1217" spans="1:7" ht="15">
      <c r="A1217" s="38"/>
      <c r="B1217" s="38"/>
      <c r="C1217" s="10" t="s">
        <v>9</v>
      </c>
      <c r="D1217" s="39"/>
      <c r="E1217" s="39"/>
      <c r="F1217" s="20"/>
      <c r="G1217" s="35"/>
    </row>
    <row r="1218" spans="1:7" ht="15">
      <c r="A1218" s="38" t="s">
        <v>69</v>
      </c>
      <c r="B1218" s="38" t="s">
        <v>69</v>
      </c>
      <c r="C1218" s="10" t="s">
        <v>6</v>
      </c>
      <c r="D1218" s="39">
        <f>E1218</f>
        <v>1431.30847</v>
      </c>
      <c r="E1218" s="39">
        <f>F1218+F1219+F1220+F1221+F1222</f>
        <v>1431.30847</v>
      </c>
      <c r="F1218" s="20">
        <v>93.92526</v>
      </c>
      <c r="G1218" s="40" t="s">
        <v>68</v>
      </c>
    </row>
    <row r="1219" spans="1:7" ht="15">
      <c r="A1219" s="38"/>
      <c r="B1219" s="38"/>
      <c r="C1219" s="10" t="s">
        <v>14</v>
      </c>
      <c r="D1219" s="39"/>
      <c r="E1219" s="39"/>
      <c r="F1219" s="20">
        <v>8.15621</v>
      </c>
      <c r="G1219" s="40"/>
    </row>
    <row r="1220" spans="1:7" ht="15">
      <c r="A1220" s="38"/>
      <c r="B1220" s="38"/>
      <c r="C1220" s="10" t="s">
        <v>13</v>
      </c>
      <c r="D1220" s="39"/>
      <c r="E1220" s="39"/>
      <c r="F1220" s="20">
        <v>16.97474</v>
      </c>
      <c r="G1220" s="35" t="s">
        <v>65</v>
      </c>
    </row>
    <row r="1221" spans="1:7" ht="15">
      <c r="A1221" s="38"/>
      <c r="B1221" s="38"/>
      <c r="C1221" s="10" t="s">
        <v>11</v>
      </c>
      <c r="D1221" s="39"/>
      <c r="E1221" s="39"/>
      <c r="F1221" s="20">
        <v>14.21053</v>
      </c>
      <c r="G1221" s="35" t="s">
        <v>68</v>
      </c>
    </row>
    <row r="1222" spans="1:7" ht="15">
      <c r="A1222" s="38"/>
      <c r="B1222" s="38"/>
      <c r="C1222" s="10" t="s">
        <v>9</v>
      </c>
      <c r="D1222" s="39"/>
      <c r="E1222" s="39"/>
      <c r="F1222" s="20">
        <v>1298.04173</v>
      </c>
      <c r="G1222" s="35" t="s">
        <v>67</v>
      </c>
    </row>
    <row r="1223" spans="1:7" ht="15">
      <c r="A1223" s="38" t="s">
        <v>66</v>
      </c>
      <c r="B1223" s="38" t="s">
        <v>66</v>
      </c>
      <c r="C1223" s="10" t="s">
        <v>6</v>
      </c>
      <c r="D1223" s="39">
        <f>E1223</f>
        <v>1380.06555</v>
      </c>
      <c r="E1223" s="39">
        <f>F1223+F1224+F1225+F1226+F1227</f>
        <v>1380.06555</v>
      </c>
      <c r="F1223" s="20"/>
      <c r="G1223" s="40"/>
    </row>
    <row r="1224" spans="1:7" ht="15">
      <c r="A1224" s="38"/>
      <c r="B1224" s="38"/>
      <c r="C1224" s="10" t="s">
        <v>14</v>
      </c>
      <c r="D1224" s="39"/>
      <c r="E1224" s="39"/>
      <c r="F1224" s="20"/>
      <c r="G1224" s="40"/>
    </row>
    <row r="1225" spans="1:7" ht="15">
      <c r="A1225" s="38"/>
      <c r="B1225" s="38"/>
      <c r="C1225" s="10" t="s">
        <v>13</v>
      </c>
      <c r="D1225" s="39"/>
      <c r="E1225" s="39"/>
      <c r="F1225" s="20">
        <v>22.69053</v>
      </c>
      <c r="G1225" s="35" t="s">
        <v>65</v>
      </c>
    </row>
    <row r="1226" spans="1:7" ht="15">
      <c r="A1226" s="38"/>
      <c r="B1226" s="38"/>
      <c r="C1226" s="10" t="s">
        <v>11</v>
      </c>
      <c r="D1226" s="39"/>
      <c r="E1226" s="39"/>
      <c r="F1226" s="20">
        <v>4.86</v>
      </c>
      <c r="G1226" s="35" t="s">
        <v>64</v>
      </c>
    </row>
    <row r="1227" spans="1:7" ht="15">
      <c r="A1227" s="38"/>
      <c r="B1227" s="38"/>
      <c r="C1227" s="10" t="s">
        <v>9</v>
      </c>
      <c r="D1227" s="39"/>
      <c r="E1227" s="39"/>
      <c r="F1227" s="20">
        <v>1352.51502</v>
      </c>
      <c r="G1227" s="35" t="s">
        <v>63</v>
      </c>
    </row>
    <row r="1228" spans="1:7" ht="63.75">
      <c r="A1228" s="34" t="s">
        <v>62</v>
      </c>
      <c r="B1228" s="34" t="s">
        <v>61</v>
      </c>
      <c r="C1228" s="10" t="s">
        <v>37</v>
      </c>
      <c r="D1228" s="20">
        <f>E1228</f>
        <v>8.8366</v>
      </c>
      <c r="E1228" s="20">
        <f>F1228</f>
        <v>8.8366</v>
      </c>
      <c r="F1228" s="20">
        <v>8.8366</v>
      </c>
      <c r="G1228" s="35" t="s">
        <v>36</v>
      </c>
    </row>
    <row r="1229" spans="1:7" ht="76.5">
      <c r="A1229" s="34" t="s">
        <v>60</v>
      </c>
      <c r="B1229" s="34" t="s">
        <v>59</v>
      </c>
      <c r="C1229" s="10" t="s">
        <v>37</v>
      </c>
      <c r="D1229" s="20">
        <f>E1229</f>
        <v>8.8366</v>
      </c>
      <c r="E1229" s="20">
        <f>F1229</f>
        <v>8.8366</v>
      </c>
      <c r="F1229" s="20">
        <v>8.8366</v>
      </c>
      <c r="G1229" s="35" t="s">
        <v>36</v>
      </c>
    </row>
    <row r="1230" spans="1:7" ht="76.5">
      <c r="A1230" s="34" t="s">
        <v>58</v>
      </c>
      <c r="B1230" s="34" t="s">
        <v>57</v>
      </c>
      <c r="C1230" s="10" t="s">
        <v>37</v>
      </c>
      <c r="D1230" s="20">
        <f>E1230</f>
        <v>8.8366</v>
      </c>
      <c r="E1230" s="20">
        <f>F1230</f>
        <v>8.8366</v>
      </c>
      <c r="F1230" s="20">
        <v>8.8366</v>
      </c>
      <c r="G1230" s="35" t="s">
        <v>36</v>
      </c>
    </row>
    <row r="1231" spans="1:7" ht="76.5">
      <c r="A1231" s="34" t="s">
        <v>56</v>
      </c>
      <c r="B1231" s="34" t="s">
        <v>55</v>
      </c>
      <c r="C1231" s="10" t="s">
        <v>37</v>
      </c>
      <c r="D1231" s="20">
        <f>E1231</f>
        <v>8.8366</v>
      </c>
      <c r="E1231" s="20">
        <f>F1231</f>
        <v>8.8366</v>
      </c>
      <c r="F1231" s="20">
        <v>8.8366</v>
      </c>
      <c r="G1231" s="35" t="s">
        <v>36</v>
      </c>
    </row>
    <row r="1232" spans="1:7" ht="51">
      <c r="A1232" s="34" t="s">
        <v>54</v>
      </c>
      <c r="B1232" s="34" t="s">
        <v>54</v>
      </c>
      <c r="C1232" s="10" t="s">
        <v>6</v>
      </c>
      <c r="D1232" s="36">
        <f>E1232</f>
        <v>8.20547</v>
      </c>
      <c r="E1232" s="20">
        <v>8.20547</v>
      </c>
      <c r="F1232" s="20">
        <v>8.20547</v>
      </c>
      <c r="G1232" s="35" t="s">
        <v>45</v>
      </c>
    </row>
    <row r="1233" spans="1:7" ht="51">
      <c r="A1233" s="34" t="s">
        <v>53</v>
      </c>
      <c r="B1233" s="34" t="s">
        <v>53</v>
      </c>
      <c r="C1233" s="10" t="s">
        <v>6</v>
      </c>
      <c r="D1233" s="36">
        <f>E1233</f>
        <v>7.78105</v>
      </c>
      <c r="E1233" s="20">
        <v>7.78105</v>
      </c>
      <c r="F1233" s="20">
        <v>7.78105</v>
      </c>
      <c r="G1233" s="35" t="s">
        <v>45</v>
      </c>
    </row>
    <row r="1234" spans="1:7" ht="15">
      <c r="A1234" s="38" t="s">
        <v>52</v>
      </c>
      <c r="B1234" s="38" t="s">
        <v>52</v>
      </c>
      <c r="C1234" s="10" t="s">
        <v>6</v>
      </c>
      <c r="D1234" s="37">
        <f>E1234</f>
        <v>1348.24189</v>
      </c>
      <c r="E1234" s="28">
        <f>F1234+F1235+F1236+F1237+F1238</f>
        <v>1348.24189</v>
      </c>
      <c r="F1234" s="20">
        <v>104.68063</v>
      </c>
      <c r="G1234" s="35" t="s">
        <v>51</v>
      </c>
    </row>
    <row r="1235" spans="1:7" ht="15">
      <c r="A1235" s="38"/>
      <c r="B1235" s="38"/>
      <c r="C1235" s="10" t="s">
        <v>14</v>
      </c>
      <c r="D1235" s="37"/>
      <c r="E1235" s="28"/>
      <c r="F1235" s="20"/>
      <c r="G1235" s="35"/>
    </row>
    <row r="1236" spans="1:7" ht="15">
      <c r="A1236" s="38"/>
      <c r="B1236" s="38"/>
      <c r="C1236" s="10" t="s">
        <v>13</v>
      </c>
      <c r="D1236" s="37"/>
      <c r="E1236" s="28"/>
      <c r="F1236" s="20">
        <v>18.18606</v>
      </c>
      <c r="G1236" s="25" t="s">
        <v>12</v>
      </c>
    </row>
    <row r="1237" spans="1:7" ht="15">
      <c r="A1237" s="38"/>
      <c r="B1237" s="38"/>
      <c r="C1237" s="10" t="s">
        <v>11</v>
      </c>
      <c r="D1237" s="37"/>
      <c r="E1237" s="28"/>
      <c r="F1237" s="20">
        <v>8.43789</v>
      </c>
      <c r="G1237" s="35" t="s">
        <v>51</v>
      </c>
    </row>
    <row r="1238" spans="1:7" ht="15">
      <c r="A1238" s="38"/>
      <c r="B1238" s="38"/>
      <c r="C1238" s="10" t="s">
        <v>9</v>
      </c>
      <c r="D1238" s="37"/>
      <c r="E1238" s="28"/>
      <c r="F1238" s="20">
        <v>1216.93731</v>
      </c>
      <c r="G1238" s="35" t="s">
        <v>50</v>
      </c>
    </row>
    <row r="1239" spans="1:7" ht="63.75">
      <c r="A1239" s="34" t="s">
        <v>49</v>
      </c>
      <c r="B1239" s="34" t="s">
        <v>49</v>
      </c>
      <c r="C1239" s="10" t="s">
        <v>6</v>
      </c>
      <c r="D1239" s="36">
        <f>E1239</f>
        <v>8.24211</v>
      </c>
      <c r="E1239" s="20">
        <f>F1239</f>
        <v>8.24211</v>
      </c>
      <c r="F1239" s="20">
        <v>8.24211</v>
      </c>
      <c r="G1239" s="35" t="s">
        <v>45</v>
      </c>
    </row>
    <row r="1240" spans="1:7" ht="51">
      <c r="A1240" s="34" t="s">
        <v>48</v>
      </c>
      <c r="B1240" s="34" t="s">
        <v>48</v>
      </c>
      <c r="C1240" s="10" t="s">
        <v>6</v>
      </c>
      <c r="D1240" s="36">
        <f>E1240</f>
        <v>8.42147</v>
      </c>
      <c r="E1240" s="20">
        <f>F1240</f>
        <v>8.42147</v>
      </c>
      <c r="F1240" s="20">
        <v>8.42147</v>
      </c>
      <c r="G1240" s="35" t="s">
        <v>45</v>
      </c>
    </row>
    <row r="1241" spans="1:7" ht="15">
      <c r="A1241" s="38" t="s">
        <v>47</v>
      </c>
      <c r="B1241" s="38" t="s">
        <v>46</v>
      </c>
      <c r="C1241" s="10" t="s">
        <v>6</v>
      </c>
      <c r="D1241" s="37">
        <f>E1241</f>
        <v>1334.64684</v>
      </c>
      <c r="E1241" s="28">
        <f>F1241+F1242+F1243+F1244+F1245</f>
        <v>1334.64684</v>
      </c>
      <c r="F1241" s="20">
        <v>17.87684</v>
      </c>
      <c r="G1241" s="35" t="s">
        <v>45</v>
      </c>
    </row>
    <row r="1242" spans="1:7" ht="15">
      <c r="A1242" s="38"/>
      <c r="B1242" s="38"/>
      <c r="C1242" s="10" t="s">
        <v>14</v>
      </c>
      <c r="D1242" s="37"/>
      <c r="E1242" s="28"/>
      <c r="F1242" s="20">
        <v>8.55916</v>
      </c>
      <c r="G1242" s="35" t="s">
        <v>45</v>
      </c>
    </row>
    <row r="1243" spans="1:7" ht="15">
      <c r="A1243" s="38"/>
      <c r="B1243" s="38"/>
      <c r="C1243" s="10" t="s">
        <v>13</v>
      </c>
      <c r="D1243" s="37"/>
      <c r="E1243" s="28"/>
      <c r="F1243" s="20">
        <v>19.14203</v>
      </c>
      <c r="G1243" s="35" t="s">
        <v>17</v>
      </c>
    </row>
    <row r="1244" spans="1:7" ht="15">
      <c r="A1244" s="38"/>
      <c r="B1244" s="38"/>
      <c r="C1244" s="10" t="s">
        <v>11</v>
      </c>
      <c r="D1244" s="37"/>
      <c r="E1244" s="28"/>
      <c r="F1244" s="20">
        <v>8.43789</v>
      </c>
      <c r="G1244" s="35" t="s">
        <v>45</v>
      </c>
    </row>
    <row r="1245" spans="1:7" ht="15">
      <c r="A1245" s="38"/>
      <c r="B1245" s="38"/>
      <c r="C1245" s="10" t="s">
        <v>9</v>
      </c>
      <c r="D1245" s="37"/>
      <c r="E1245" s="28"/>
      <c r="F1245" s="20">
        <v>1280.63092</v>
      </c>
      <c r="G1245" s="35" t="s">
        <v>44</v>
      </c>
    </row>
    <row r="1246" spans="1:7" ht="89.25">
      <c r="A1246" s="34" t="s">
        <v>43</v>
      </c>
      <c r="B1246" s="34" t="s">
        <v>43</v>
      </c>
      <c r="C1246" s="10" t="s">
        <v>6</v>
      </c>
      <c r="D1246" s="36">
        <f>E1246</f>
        <v>74.40211</v>
      </c>
      <c r="E1246" s="20">
        <f>F1246</f>
        <v>74.40211</v>
      </c>
      <c r="F1246" s="20">
        <v>74.40211</v>
      </c>
      <c r="G1246" s="35" t="s">
        <v>24</v>
      </c>
    </row>
    <row r="1247" spans="1:7" ht="102">
      <c r="A1247" s="34" t="s">
        <v>42</v>
      </c>
      <c r="B1247" s="34" t="s">
        <v>42</v>
      </c>
      <c r="C1247" s="10" t="s">
        <v>6</v>
      </c>
      <c r="D1247" s="36">
        <f>E1247</f>
        <v>53.1978</v>
      </c>
      <c r="E1247" s="20">
        <f>F1247</f>
        <v>53.1978</v>
      </c>
      <c r="F1247" s="20">
        <v>53.1978</v>
      </c>
      <c r="G1247" s="35" t="s">
        <v>24</v>
      </c>
    </row>
    <row r="1248" spans="1:7" ht="76.5">
      <c r="A1248" s="34" t="s">
        <v>41</v>
      </c>
      <c r="B1248" s="34" t="s">
        <v>41</v>
      </c>
      <c r="C1248" s="10" t="s">
        <v>37</v>
      </c>
      <c r="D1248" s="20">
        <v>9.6692</v>
      </c>
      <c r="E1248" s="20">
        <v>9.6692</v>
      </c>
      <c r="F1248" s="20">
        <v>9.6692</v>
      </c>
      <c r="G1248" s="35" t="s">
        <v>36</v>
      </c>
    </row>
    <row r="1249" spans="1:7" ht="63.75">
      <c r="A1249" s="34" t="s">
        <v>40</v>
      </c>
      <c r="B1249" s="34" t="s">
        <v>40</v>
      </c>
      <c r="C1249" s="10" t="s">
        <v>37</v>
      </c>
      <c r="D1249" s="20">
        <v>9.6692</v>
      </c>
      <c r="E1249" s="20">
        <v>9.6692</v>
      </c>
      <c r="F1249" s="20">
        <v>9.6692</v>
      </c>
      <c r="G1249" s="35" t="s">
        <v>36</v>
      </c>
    </row>
    <row r="1250" spans="1:7" ht="89.25">
      <c r="A1250" s="34" t="s">
        <v>39</v>
      </c>
      <c r="B1250" s="34" t="s">
        <v>39</v>
      </c>
      <c r="C1250" s="10" t="s">
        <v>37</v>
      </c>
      <c r="D1250" s="20">
        <v>9.6692</v>
      </c>
      <c r="E1250" s="20">
        <v>9.6692</v>
      </c>
      <c r="F1250" s="20">
        <v>9.6692</v>
      </c>
      <c r="G1250" s="35" t="s">
        <v>36</v>
      </c>
    </row>
    <row r="1251" spans="1:7" ht="89.25">
      <c r="A1251" s="34" t="s">
        <v>38</v>
      </c>
      <c r="B1251" s="34" t="s">
        <v>38</v>
      </c>
      <c r="C1251" s="10" t="s">
        <v>37</v>
      </c>
      <c r="D1251" s="20">
        <v>9.6692</v>
      </c>
      <c r="E1251" s="20">
        <v>9.6692</v>
      </c>
      <c r="F1251" s="20">
        <v>9.6692</v>
      </c>
      <c r="G1251" s="35" t="s">
        <v>36</v>
      </c>
    </row>
    <row r="1252" spans="1:7" ht="15">
      <c r="A1252" s="8" t="s">
        <v>19</v>
      </c>
      <c r="B1252" s="34"/>
      <c r="C1252" s="10"/>
      <c r="D1252" s="6">
        <f>SUM(D1203:D1251)</f>
        <v>8540.999279999998</v>
      </c>
      <c r="E1252" s="6">
        <f>SUM(E1203:E1251)</f>
        <v>8540.999279999998</v>
      </c>
      <c r="F1252" s="6">
        <f>SUM(F1203:F1251)</f>
        <v>8540.999119999999</v>
      </c>
      <c r="G1252" s="19"/>
    </row>
    <row r="1253" spans="1:7" ht="15">
      <c r="A1253" s="33" t="s">
        <v>35</v>
      </c>
      <c r="B1253" s="33" t="s">
        <v>35</v>
      </c>
      <c r="C1253" s="10" t="s">
        <v>6</v>
      </c>
      <c r="D1253" s="32">
        <v>195</v>
      </c>
      <c r="E1253" s="32">
        <v>195</v>
      </c>
      <c r="F1253" s="20">
        <v>5.9</v>
      </c>
      <c r="G1253" s="31" t="s">
        <v>30</v>
      </c>
    </row>
    <row r="1254" spans="1:7" ht="15">
      <c r="A1254" s="33"/>
      <c r="B1254" s="33"/>
      <c r="C1254" s="10" t="s">
        <v>11</v>
      </c>
      <c r="D1254" s="32"/>
      <c r="E1254" s="32"/>
      <c r="F1254" s="20">
        <v>2.8421</v>
      </c>
      <c r="G1254" s="31" t="s">
        <v>30</v>
      </c>
    </row>
    <row r="1255" spans="1:7" ht="15">
      <c r="A1255" s="33"/>
      <c r="B1255" s="33"/>
      <c r="C1255" s="10" t="s">
        <v>13</v>
      </c>
      <c r="D1255" s="32"/>
      <c r="E1255" s="32"/>
      <c r="F1255" s="20">
        <v>3.37359</v>
      </c>
      <c r="G1255" s="25" t="s">
        <v>12</v>
      </c>
    </row>
    <row r="1256" spans="1:7" ht="15">
      <c r="A1256" s="33"/>
      <c r="B1256" s="33"/>
      <c r="C1256" s="10" t="s">
        <v>9</v>
      </c>
      <c r="D1256" s="32"/>
      <c r="E1256" s="32"/>
      <c r="F1256" s="20">
        <v>172.05331</v>
      </c>
      <c r="G1256" s="31" t="s">
        <v>16</v>
      </c>
    </row>
    <row r="1257" spans="1:7" ht="15">
      <c r="A1257" s="33" t="s">
        <v>34</v>
      </c>
      <c r="B1257" s="33" t="s">
        <v>34</v>
      </c>
      <c r="C1257" s="10" t="s">
        <v>6</v>
      </c>
      <c r="D1257" s="32">
        <v>195</v>
      </c>
      <c r="E1257" s="32">
        <v>195</v>
      </c>
      <c r="F1257" s="20">
        <v>17.96211</v>
      </c>
      <c r="G1257" s="31" t="s">
        <v>30</v>
      </c>
    </row>
    <row r="1258" spans="1:7" ht="15">
      <c r="A1258" s="33"/>
      <c r="B1258" s="33"/>
      <c r="C1258" s="10" t="s">
        <v>11</v>
      </c>
      <c r="D1258" s="32"/>
      <c r="E1258" s="32"/>
      <c r="F1258" s="20">
        <v>1.35</v>
      </c>
      <c r="G1258" s="31" t="s">
        <v>29</v>
      </c>
    </row>
    <row r="1259" spans="1:7" ht="15">
      <c r="A1259" s="33"/>
      <c r="B1259" s="33"/>
      <c r="C1259" s="10" t="s">
        <v>13</v>
      </c>
      <c r="D1259" s="32"/>
      <c r="E1259" s="32"/>
      <c r="F1259" s="20">
        <v>2.65053</v>
      </c>
      <c r="G1259" s="25" t="s">
        <v>12</v>
      </c>
    </row>
    <row r="1260" spans="1:7" ht="15">
      <c r="A1260" s="33"/>
      <c r="B1260" s="33"/>
      <c r="C1260" s="10" t="s">
        <v>9</v>
      </c>
      <c r="D1260" s="32"/>
      <c r="E1260" s="32"/>
      <c r="F1260" s="20">
        <v>168.36146</v>
      </c>
      <c r="G1260" s="31" t="s">
        <v>28</v>
      </c>
    </row>
    <row r="1261" spans="1:7" ht="15">
      <c r="A1261" s="33" t="s">
        <v>33</v>
      </c>
      <c r="B1261" s="33" t="s">
        <v>33</v>
      </c>
      <c r="C1261" s="10" t="s">
        <v>6</v>
      </c>
      <c r="D1261" s="32">
        <v>190</v>
      </c>
      <c r="E1261" s="32">
        <v>190</v>
      </c>
      <c r="F1261" s="20">
        <v>8.9</v>
      </c>
      <c r="G1261" s="31" t="s">
        <v>30</v>
      </c>
    </row>
    <row r="1262" spans="1:7" ht="15">
      <c r="A1262" s="33"/>
      <c r="B1262" s="33"/>
      <c r="C1262" s="10" t="s">
        <v>11</v>
      </c>
      <c r="D1262" s="32"/>
      <c r="E1262" s="32"/>
      <c r="F1262" s="20">
        <v>2.8421</v>
      </c>
      <c r="G1262" s="31" t="s">
        <v>30</v>
      </c>
    </row>
    <row r="1263" spans="1:7" ht="15">
      <c r="A1263" s="33"/>
      <c r="B1263" s="33"/>
      <c r="C1263" s="10" t="s">
        <v>13</v>
      </c>
      <c r="D1263" s="32"/>
      <c r="E1263" s="32"/>
      <c r="F1263" s="20">
        <v>3.40049</v>
      </c>
      <c r="G1263" s="25" t="s">
        <v>12</v>
      </c>
    </row>
    <row r="1264" spans="1:7" ht="15">
      <c r="A1264" s="33"/>
      <c r="B1264" s="33"/>
      <c r="C1264" s="10" t="s">
        <v>9</v>
      </c>
      <c r="D1264" s="32"/>
      <c r="E1264" s="32"/>
      <c r="F1264" s="20">
        <v>173.41651</v>
      </c>
      <c r="G1264" s="31" t="s">
        <v>16</v>
      </c>
    </row>
    <row r="1265" spans="1:7" ht="15">
      <c r="A1265" s="33" t="s">
        <v>32</v>
      </c>
      <c r="B1265" s="33" t="s">
        <v>32</v>
      </c>
      <c r="C1265" s="10" t="s">
        <v>6</v>
      </c>
      <c r="D1265" s="32">
        <v>195</v>
      </c>
      <c r="E1265" s="32">
        <v>195</v>
      </c>
      <c r="F1265" s="20">
        <v>6.2</v>
      </c>
      <c r="G1265" s="31" t="s">
        <v>30</v>
      </c>
    </row>
    <row r="1266" spans="1:7" ht="15">
      <c r="A1266" s="33"/>
      <c r="B1266" s="33"/>
      <c r="C1266" s="10" t="s">
        <v>11</v>
      </c>
      <c r="D1266" s="32"/>
      <c r="E1266" s="32"/>
      <c r="F1266" s="20">
        <v>2.8421</v>
      </c>
      <c r="G1266" s="31" t="s">
        <v>30</v>
      </c>
    </row>
    <row r="1267" spans="1:7" ht="15">
      <c r="A1267" s="33"/>
      <c r="B1267" s="33"/>
      <c r="C1267" s="10" t="s">
        <v>13</v>
      </c>
      <c r="D1267" s="32"/>
      <c r="E1267" s="32"/>
      <c r="F1267" s="20">
        <v>3.53484</v>
      </c>
      <c r="G1267" s="25" t="s">
        <v>12</v>
      </c>
    </row>
    <row r="1268" spans="1:7" ht="15">
      <c r="A1268" s="33"/>
      <c r="B1268" s="33"/>
      <c r="C1268" s="10" t="s">
        <v>9</v>
      </c>
      <c r="D1268" s="32"/>
      <c r="E1268" s="32"/>
      <c r="F1268" s="20">
        <v>180.34169</v>
      </c>
      <c r="G1268" s="31" t="s">
        <v>16</v>
      </c>
    </row>
    <row r="1269" spans="1:7" ht="15">
      <c r="A1269" s="29" t="s">
        <v>31</v>
      </c>
      <c r="B1269" s="29" t="s">
        <v>31</v>
      </c>
      <c r="C1269" s="10" t="s">
        <v>6</v>
      </c>
      <c r="D1269" s="32">
        <v>334.533</v>
      </c>
      <c r="E1269" s="32">
        <v>334.533</v>
      </c>
      <c r="F1269" s="20">
        <v>17.96211</v>
      </c>
      <c r="G1269" s="31" t="s">
        <v>30</v>
      </c>
    </row>
    <row r="1270" spans="1:7" ht="15">
      <c r="A1270" s="29"/>
      <c r="B1270" s="29"/>
      <c r="C1270" s="10" t="s">
        <v>11</v>
      </c>
      <c r="D1270" s="32"/>
      <c r="E1270" s="32"/>
      <c r="F1270" s="20">
        <v>2.7</v>
      </c>
      <c r="G1270" s="31" t="s">
        <v>29</v>
      </c>
    </row>
    <row r="1271" spans="1:7" ht="15">
      <c r="A1271" s="29"/>
      <c r="B1271" s="29"/>
      <c r="C1271" s="10" t="s">
        <v>13</v>
      </c>
      <c r="D1271" s="32"/>
      <c r="E1271" s="32"/>
      <c r="F1271" s="20">
        <v>4.55158</v>
      </c>
      <c r="G1271" s="25" t="s">
        <v>12</v>
      </c>
    </row>
    <row r="1272" spans="1:7" ht="15">
      <c r="A1272" s="29"/>
      <c r="B1272" s="29"/>
      <c r="C1272" s="10" t="s">
        <v>9</v>
      </c>
      <c r="D1272" s="32"/>
      <c r="E1272" s="32"/>
      <c r="F1272" s="20">
        <v>307.2186</v>
      </c>
      <c r="G1272" s="31" t="s">
        <v>28</v>
      </c>
    </row>
    <row r="1273" spans="1:7" ht="15">
      <c r="A1273" s="29" t="s">
        <v>27</v>
      </c>
      <c r="B1273" s="29" t="s">
        <v>27</v>
      </c>
      <c r="C1273" s="10" t="s">
        <v>6</v>
      </c>
      <c r="D1273" s="23">
        <v>1180</v>
      </c>
      <c r="E1273" s="23">
        <v>1180</v>
      </c>
      <c r="F1273" s="20">
        <v>73.59158</v>
      </c>
      <c r="G1273" s="30" t="s">
        <v>24</v>
      </c>
    </row>
    <row r="1274" spans="1:7" ht="15">
      <c r="A1274" s="29"/>
      <c r="B1274" s="29"/>
      <c r="C1274" s="10" t="s">
        <v>14</v>
      </c>
      <c r="D1274" s="23"/>
      <c r="E1274" s="23"/>
      <c r="F1274" s="20">
        <v>8.63495</v>
      </c>
      <c r="G1274" s="30"/>
    </row>
    <row r="1275" spans="1:7" ht="15">
      <c r="A1275" s="29"/>
      <c r="B1275" s="29"/>
      <c r="C1275" s="10" t="s">
        <v>11</v>
      </c>
      <c r="D1275" s="23"/>
      <c r="E1275" s="23"/>
      <c r="F1275" s="20">
        <v>14.21053</v>
      </c>
      <c r="G1275" s="25" t="s">
        <v>24</v>
      </c>
    </row>
    <row r="1276" spans="1:7" ht="15">
      <c r="A1276" s="29"/>
      <c r="B1276" s="29"/>
      <c r="C1276" s="10" t="s">
        <v>13</v>
      </c>
      <c r="D1276" s="23"/>
      <c r="E1276" s="23"/>
      <c r="F1276" s="20">
        <v>15.46927</v>
      </c>
      <c r="G1276" s="25" t="s">
        <v>12</v>
      </c>
    </row>
    <row r="1277" spans="1:7" ht="15">
      <c r="A1277" s="29"/>
      <c r="B1277" s="29"/>
      <c r="C1277" s="10" t="s">
        <v>9</v>
      </c>
      <c r="D1277" s="23"/>
      <c r="E1277" s="23"/>
      <c r="F1277" s="20">
        <v>1062.60056</v>
      </c>
      <c r="G1277" s="25" t="s">
        <v>26</v>
      </c>
    </row>
    <row r="1278" spans="1:7" ht="15">
      <c r="A1278" s="29" t="s">
        <v>25</v>
      </c>
      <c r="B1278" s="29"/>
      <c r="C1278" s="10" t="s">
        <v>6</v>
      </c>
      <c r="D1278" s="23">
        <v>210.467</v>
      </c>
      <c r="E1278" s="23">
        <v>210.467</v>
      </c>
      <c r="F1278" s="20">
        <v>12.63158</v>
      </c>
      <c r="G1278" s="25" t="s">
        <v>24</v>
      </c>
    </row>
    <row r="1279" spans="1:7" ht="15">
      <c r="A1279" s="29"/>
      <c r="B1279" s="29"/>
      <c r="C1279" s="10" t="s">
        <v>14</v>
      </c>
      <c r="D1279" s="23"/>
      <c r="E1279" s="23"/>
      <c r="F1279" s="20">
        <v>3.75158</v>
      </c>
      <c r="G1279" s="25" t="s">
        <v>24</v>
      </c>
    </row>
    <row r="1280" spans="1:7" ht="15">
      <c r="A1280" s="29"/>
      <c r="B1280" s="29"/>
      <c r="C1280" s="10" t="s">
        <v>11</v>
      </c>
      <c r="D1280" s="23"/>
      <c r="E1280" s="23"/>
      <c r="F1280" s="20">
        <v>2.84211</v>
      </c>
      <c r="G1280" s="25" t="s">
        <v>24</v>
      </c>
    </row>
    <row r="1281" spans="1:7" ht="15">
      <c r="A1281" s="29"/>
      <c r="B1281" s="29"/>
      <c r="C1281" s="10" t="s">
        <v>13</v>
      </c>
      <c r="D1281" s="23"/>
      <c r="E1281" s="23"/>
      <c r="F1281" s="20">
        <v>2.74111</v>
      </c>
      <c r="G1281" s="25" t="s">
        <v>12</v>
      </c>
    </row>
    <row r="1282" spans="1:7" ht="15">
      <c r="A1282" s="29"/>
      <c r="B1282" s="29"/>
      <c r="C1282" s="10" t="s">
        <v>9</v>
      </c>
      <c r="D1282" s="23"/>
      <c r="E1282" s="23"/>
      <c r="F1282" s="20">
        <v>188.49977</v>
      </c>
      <c r="G1282" s="25" t="s">
        <v>23</v>
      </c>
    </row>
    <row r="1283" spans="1:7" ht="15">
      <c r="A1283" s="8" t="s">
        <v>19</v>
      </c>
      <c r="B1283" s="11"/>
      <c r="C1283" s="10"/>
      <c r="D1283" s="6">
        <f>SUM(D1253:D1282)</f>
        <v>2500</v>
      </c>
      <c r="E1283" s="6">
        <f>SUM(E1253:E1282)</f>
        <v>2500</v>
      </c>
      <c r="F1283" s="6">
        <f>SUM(F1253:F1282)</f>
        <v>2473.3761600000003</v>
      </c>
      <c r="G1283" s="19"/>
    </row>
    <row r="1284" spans="1:7" ht="15">
      <c r="A1284" s="24" t="s">
        <v>22</v>
      </c>
      <c r="B1284" s="24" t="s">
        <v>22</v>
      </c>
      <c r="C1284" s="10" t="s">
        <v>6</v>
      </c>
      <c r="D1284" s="28">
        <v>199.9</v>
      </c>
      <c r="E1284" s="28">
        <v>199.9</v>
      </c>
      <c r="F1284" s="20">
        <v>15.053</v>
      </c>
      <c r="G1284" s="19" t="s">
        <v>20</v>
      </c>
    </row>
    <row r="1285" spans="1:7" ht="15">
      <c r="A1285" s="24"/>
      <c r="B1285" s="24"/>
      <c r="C1285" s="10" t="s">
        <v>9</v>
      </c>
      <c r="D1285" s="28"/>
      <c r="E1285" s="28"/>
      <c r="F1285" s="20">
        <v>179.663</v>
      </c>
      <c r="G1285" s="19" t="s">
        <v>21</v>
      </c>
    </row>
    <row r="1286" spans="1:7" ht="15">
      <c r="A1286" s="24"/>
      <c r="B1286" s="24"/>
      <c r="C1286" s="10" t="s">
        <v>11</v>
      </c>
      <c r="D1286" s="28"/>
      <c r="E1286" s="28"/>
      <c r="F1286" s="20">
        <v>1.35</v>
      </c>
      <c r="G1286" s="19" t="s">
        <v>20</v>
      </c>
    </row>
    <row r="1287" spans="1:7" ht="15">
      <c r="A1287" s="24"/>
      <c r="B1287" s="24"/>
      <c r="C1287" s="10" t="s">
        <v>13</v>
      </c>
      <c r="D1287" s="28"/>
      <c r="E1287" s="28"/>
      <c r="F1287" s="20">
        <v>2.62414</v>
      </c>
      <c r="G1287" s="25" t="s">
        <v>12</v>
      </c>
    </row>
    <row r="1288" spans="1:7" ht="15">
      <c r="A1288" s="8" t="s">
        <v>19</v>
      </c>
      <c r="B1288" s="11"/>
      <c r="C1288" s="10"/>
      <c r="D1288" s="6">
        <f>D1284</f>
        <v>199.9</v>
      </c>
      <c r="E1288" s="6">
        <f>E1284</f>
        <v>199.9</v>
      </c>
      <c r="F1288" s="6">
        <f>F1284+F1285+F1286+F1287</f>
        <v>198.69014</v>
      </c>
      <c r="G1288" s="19"/>
    </row>
    <row r="1289" spans="1:7" ht="15">
      <c r="A1289" s="26" t="s">
        <v>18</v>
      </c>
      <c r="B1289" s="26" t="s">
        <v>18</v>
      </c>
      <c r="C1289" s="10" t="s">
        <v>6</v>
      </c>
      <c r="D1289" s="23">
        <v>1120</v>
      </c>
      <c r="E1289" s="23">
        <v>1120</v>
      </c>
      <c r="F1289" s="20">
        <v>70</v>
      </c>
      <c r="G1289" s="27" t="s">
        <v>10</v>
      </c>
    </row>
    <row r="1290" spans="1:7" ht="15">
      <c r="A1290" s="26"/>
      <c r="B1290" s="26"/>
      <c r="C1290" s="10" t="s">
        <v>14</v>
      </c>
      <c r="D1290" s="23"/>
      <c r="E1290" s="23"/>
      <c r="F1290" s="20">
        <v>11.25473</v>
      </c>
      <c r="G1290" s="27"/>
    </row>
    <row r="1291" spans="1:7" ht="15">
      <c r="A1291" s="26"/>
      <c r="B1291" s="26"/>
      <c r="C1291" s="10" t="s">
        <v>13</v>
      </c>
      <c r="D1291" s="23"/>
      <c r="E1291" s="23"/>
      <c r="F1291" s="20">
        <v>19.38805</v>
      </c>
      <c r="G1291" s="25" t="s">
        <v>17</v>
      </c>
    </row>
    <row r="1292" spans="1:7" ht="15">
      <c r="A1292" s="26"/>
      <c r="B1292" s="26"/>
      <c r="C1292" s="10" t="s">
        <v>11</v>
      </c>
      <c r="D1292" s="23"/>
      <c r="E1292" s="23"/>
      <c r="F1292" s="20">
        <v>4.05</v>
      </c>
      <c r="G1292" s="19" t="s">
        <v>10</v>
      </c>
    </row>
    <row r="1293" spans="1:7" ht="15">
      <c r="A1293" s="26"/>
      <c r="B1293" s="26"/>
      <c r="C1293" s="10" t="s">
        <v>9</v>
      </c>
      <c r="D1293" s="23"/>
      <c r="E1293" s="23"/>
      <c r="F1293" s="20">
        <v>1009.51461</v>
      </c>
      <c r="G1293" s="19" t="s">
        <v>16</v>
      </c>
    </row>
    <row r="1294" spans="1:7" ht="15">
      <c r="A1294" s="24" t="s">
        <v>15</v>
      </c>
      <c r="B1294" s="24" t="s">
        <v>15</v>
      </c>
      <c r="C1294" s="10" t="s">
        <v>6</v>
      </c>
      <c r="D1294" s="23">
        <v>1000</v>
      </c>
      <c r="E1294" s="23">
        <v>1000</v>
      </c>
      <c r="F1294" s="20">
        <v>52.531588</v>
      </c>
      <c r="G1294" s="19" t="s">
        <v>10</v>
      </c>
    </row>
    <row r="1295" spans="1:7" ht="15">
      <c r="A1295" s="24"/>
      <c r="B1295" s="24"/>
      <c r="C1295" s="10" t="s">
        <v>14</v>
      </c>
      <c r="D1295" s="23"/>
      <c r="E1295" s="23"/>
      <c r="F1295" s="20">
        <v>3.75158</v>
      </c>
      <c r="G1295" s="19" t="s">
        <v>10</v>
      </c>
    </row>
    <row r="1296" spans="1:7" ht="15">
      <c r="A1296" s="24"/>
      <c r="B1296" s="24"/>
      <c r="C1296" s="10" t="s">
        <v>13</v>
      </c>
      <c r="D1296" s="23"/>
      <c r="E1296" s="23"/>
      <c r="F1296" s="20">
        <v>13.27442</v>
      </c>
      <c r="G1296" s="25" t="s">
        <v>12</v>
      </c>
    </row>
    <row r="1297" spans="1:7" ht="15">
      <c r="A1297" s="24"/>
      <c r="B1297" s="24"/>
      <c r="C1297" s="10" t="s">
        <v>11</v>
      </c>
      <c r="D1297" s="23"/>
      <c r="E1297" s="23"/>
      <c r="F1297" s="20">
        <v>4.05</v>
      </c>
      <c r="G1297" s="19" t="s">
        <v>10</v>
      </c>
    </row>
    <row r="1298" spans="1:7" ht="15">
      <c r="A1298" s="24"/>
      <c r="B1298" s="24"/>
      <c r="C1298" s="10" t="s">
        <v>9</v>
      </c>
      <c r="D1298" s="23"/>
      <c r="E1298" s="23"/>
      <c r="F1298" s="20">
        <v>882.98888</v>
      </c>
      <c r="G1298" s="19" t="s">
        <v>8</v>
      </c>
    </row>
    <row r="1299" spans="1:7" ht="89.25">
      <c r="A1299" s="11" t="s">
        <v>7</v>
      </c>
      <c r="B1299" s="22" t="s">
        <v>7</v>
      </c>
      <c r="C1299" s="10" t="s">
        <v>6</v>
      </c>
      <c r="D1299" s="21">
        <f>E1299</f>
        <v>17.9621</v>
      </c>
      <c r="E1299" s="21">
        <f>F1299</f>
        <v>17.9621</v>
      </c>
      <c r="F1299" s="20">
        <v>17.9621</v>
      </c>
      <c r="G1299" s="19" t="s">
        <v>5</v>
      </c>
    </row>
    <row r="1300" spans="1:7" s="12" customFormat="1" ht="25.5">
      <c r="A1300" s="18" t="s">
        <v>4</v>
      </c>
      <c r="B1300" s="17" t="s">
        <v>3</v>
      </c>
      <c r="C1300" s="16" t="s">
        <v>2</v>
      </c>
      <c r="D1300" s="15">
        <v>146.188</v>
      </c>
      <c r="E1300" s="15">
        <v>146.188</v>
      </c>
      <c r="F1300" s="14">
        <v>0</v>
      </c>
      <c r="G1300" s="13"/>
    </row>
    <row r="1301" spans="1:7" ht="15">
      <c r="A1301" s="8"/>
      <c r="B1301" s="11"/>
      <c r="C1301" s="10"/>
      <c r="D1301" s="6">
        <f>SUM(D1289:D1300)</f>
        <v>2284.1501000000003</v>
      </c>
      <c r="E1301" s="6">
        <f>SUM(E1289:E1300)</f>
        <v>2284.1501000000003</v>
      </c>
      <c r="F1301" s="6">
        <f>SUM(F1289:F1300)</f>
        <v>2088.7659580000004</v>
      </c>
      <c r="G1301" s="9"/>
    </row>
    <row r="1302" spans="1:7" ht="15">
      <c r="A1302" s="8"/>
      <c r="B1302" s="8" t="s">
        <v>1</v>
      </c>
      <c r="C1302" s="7" t="s">
        <v>0</v>
      </c>
      <c r="D1302" s="6">
        <f>D1202+D1252+D1283+D1288+D1301</f>
        <v>13634.851379999998</v>
      </c>
      <c r="E1302" s="6">
        <f>E1202+E1252+E1283+E1288+E1301</f>
        <v>13634.851379999998</v>
      </c>
      <c r="F1302" s="6">
        <f>F1202+F1252+F1283+F1288+F1301</f>
        <v>13411.026377999999</v>
      </c>
      <c r="G1302" s="5" t="s">
        <v>0</v>
      </c>
    </row>
  </sheetData>
  <sheetProtection/>
  <mergeCells count="800">
    <mergeCell ref="E180:E181"/>
    <mergeCell ref="E183:E184"/>
    <mergeCell ref="E210:E211"/>
    <mergeCell ref="E214:E218"/>
    <mergeCell ref="E219:E221"/>
    <mergeCell ref="E161:E162"/>
    <mergeCell ref="E164:E165"/>
    <mergeCell ref="E167:E168"/>
    <mergeCell ref="E169:E170"/>
    <mergeCell ref="E171:E172"/>
    <mergeCell ref="E175:E176"/>
    <mergeCell ref="E178:E179"/>
    <mergeCell ref="E190:E191"/>
    <mergeCell ref="E198:E199"/>
    <mergeCell ref="E200:E201"/>
    <mergeCell ref="E202:E203"/>
    <mergeCell ref="E204:E205"/>
    <mergeCell ref="E206:E207"/>
    <mergeCell ref="E446:E447"/>
    <mergeCell ref="A440:A441"/>
    <mergeCell ref="B440:B441"/>
    <mergeCell ref="D440:D441"/>
    <mergeCell ref="A442:A443"/>
    <mergeCell ref="B442:B443"/>
    <mergeCell ref="A456:A458"/>
    <mergeCell ref="B456:B458"/>
    <mergeCell ref="D456:D458"/>
    <mergeCell ref="E454:E455"/>
    <mergeCell ref="E456:E458"/>
    <mergeCell ref="A444:A445"/>
    <mergeCell ref="B444:B445"/>
    <mergeCell ref="D444:D445"/>
    <mergeCell ref="A446:A447"/>
    <mergeCell ref="B446:B447"/>
    <mergeCell ref="E451:E453"/>
    <mergeCell ref="G452:G453"/>
    <mergeCell ref="E222:E224"/>
    <mergeCell ref="E225:E227"/>
    <mergeCell ref="E228:E230"/>
    <mergeCell ref="A454:A455"/>
    <mergeCell ref="B454:B455"/>
    <mergeCell ref="D454:D455"/>
    <mergeCell ref="D446:D447"/>
    <mergeCell ref="E444:E445"/>
    <mergeCell ref="E432:E433"/>
    <mergeCell ref="G457:G458"/>
    <mergeCell ref="A448:A450"/>
    <mergeCell ref="B448:B450"/>
    <mergeCell ref="D448:D450"/>
    <mergeCell ref="A451:A453"/>
    <mergeCell ref="B451:B453"/>
    <mergeCell ref="D451:D453"/>
    <mergeCell ref="E448:E450"/>
    <mergeCell ref="G449:G450"/>
    <mergeCell ref="D442:D443"/>
    <mergeCell ref="E440:E441"/>
    <mergeCell ref="E442:E443"/>
    <mergeCell ref="A430:A431"/>
    <mergeCell ref="B430:B431"/>
    <mergeCell ref="D430:D431"/>
    <mergeCell ref="A432:A433"/>
    <mergeCell ref="B432:B433"/>
    <mergeCell ref="D432:D433"/>
    <mergeCell ref="E430:E431"/>
    <mergeCell ref="E426:E427"/>
    <mergeCell ref="E428:E429"/>
    <mergeCell ref="A418:A422"/>
    <mergeCell ref="B418:B422"/>
    <mergeCell ref="C418:C422"/>
    <mergeCell ref="D418:D422"/>
    <mergeCell ref="E418:E422"/>
    <mergeCell ref="A426:A427"/>
    <mergeCell ref="B426:B427"/>
    <mergeCell ref="D426:D427"/>
    <mergeCell ref="A428:A429"/>
    <mergeCell ref="B428:B429"/>
    <mergeCell ref="D428:D429"/>
    <mergeCell ref="A417:G417"/>
    <mergeCell ref="F418:F419"/>
    <mergeCell ref="G418:G419"/>
    <mergeCell ref="F420:F421"/>
    <mergeCell ref="G420:G421"/>
    <mergeCell ref="A408:A409"/>
    <mergeCell ref="E408:E409"/>
    <mergeCell ref="A413:A414"/>
    <mergeCell ref="B413:B414"/>
    <mergeCell ref="D413:D414"/>
    <mergeCell ref="A399:G399"/>
    <mergeCell ref="C408:C409"/>
    <mergeCell ref="D408:D409"/>
    <mergeCell ref="A411:G411"/>
    <mergeCell ref="E413:E414"/>
    <mergeCell ref="A393:A394"/>
    <mergeCell ref="B393:B394"/>
    <mergeCell ref="D393:D394"/>
    <mergeCell ref="A396:A397"/>
    <mergeCell ref="E393:E394"/>
    <mergeCell ref="B371:B372"/>
    <mergeCell ref="D371:D372"/>
    <mergeCell ref="A374:A376"/>
    <mergeCell ref="E371:E372"/>
    <mergeCell ref="D374:D376"/>
    <mergeCell ref="B375:B376"/>
    <mergeCell ref="E350:E351"/>
    <mergeCell ref="E353:E354"/>
    <mergeCell ref="A378:A379"/>
    <mergeCell ref="B378:B379"/>
    <mergeCell ref="D378:D379"/>
    <mergeCell ref="A391:A392"/>
    <mergeCell ref="E378:E379"/>
    <mergeCell ref="D391:D392"/>
    <mergeCell ref="E391:E392"/>
    <mergeCell ref="A371:A372"/>
    <mergeCell ref="A350:A351"/>
    <mergeCell ref="B350:B351"/>
    <mergeCell ref="D350:D351"/>
    <mergeCell ref="A353:A354"/>
    <mergeCell ref="B353:B354"/>
    <mergeCell ref="D353:D354"/>
    <mergeCell ref="E332:E334"/>
    <mergeCell ref="E314:E315"/>
    <mergeCell ref="A357:A358"/>
    <mergeCell ref="B357:B358"/>
    <mergeCell ref="D357:D358"/>
    <mergeCell ref="A364:A365"/>
    <mergeCell ref="B364:B365"/>
    <mergeCell ref="D364:D365"/>
    <mergeCell ref="E357:E358"/>
    <mergeCell ref="E364:E365"/>
    <mergeCell ref="A314:A315"/>
    <mergeCell ref="B314:B315"/>
    <mergeCell ref="D314:D315"/>
    <mergeCell ref="A332:A334"/>
    <mergeCell ref="B332:B334"/>
    <mergeCell ref="C332:C334"/>
    <mergeCell ref="D332:D334"/>
    <mergeCell ref="E290:E291"/>
    <mergeCell ref="E292:E293"/>
    <mergeCell ref="A345:A346"/>
    <mergeCell ref="B345:B346"/>
    <mergeCell ref="D345:D346"/>
    <mergeCell ref="A348:A349"/>
    <mergeCell ref="B348:B349"/>
    <mergeCell ref="D348:D349"/>
    <mergeCell ref="E345:E346"/>
    <mergeCell ref="E348:E349"/>
    <mergeCell ref="A290:A291"/>
    <mergeCell ref="B290:B291"/>
    <mergeCell ref="D290:D291"/>
    <mergeCell ref="A292:A293"/>
    <mergeCell ref="B292:B293"/>
    <mergeCell ref="D292:D293"/>
    <mergeCell ref="A300:A301"/>
    <mergeCell ref="B300:B301"/>
    <mergeCell ref="D300:D301"/>
    <mergeCell ref="A312:A313"/>
    <mergeCell ref="B312:B313"/>
    <mergeCell ref="E300:E301"/>
    <mergeCell ref="E286:E287"/>
    <mergeCell ref="E288:E289"/>
    <mergeCell ref="A284:A285"/>
    <mergeCell ref="B284:B285"/>
    <mergeCell ref="D284:D285"/>
    <mergeCell ref="E284:E285"/>
    <mergeCell ref="A286:A287"/>
    <mergeCell ref="B286:B287"/>
    <mergeCell ref="D286:D287"/>
    <mergeCell ref="A288:A289"/>
    <mergeCell ref="B288:B289"/>
    <mergeCell ref="D288:D289"/>
    <mergeCell ref="E272:E273"/>
    <mergeCell ref="E274:E275"/>
    <mergeCell ref="A267:A268"/>
    <mergeCell ref="B267:B268"/>
    <mergeCell ref="D267:D268"/>
    <mergeCell ref="A269:A270"/>
    <mergeCell ref="B269:B270"/>
    <mergeCell ref="D269:D270"/>
    <mergeCell ref="E267:E268"/>
    <mergeCell ref="E269:E270"/>
    <mergeCell ref="A272:A273"/>
    <mergeCell ref="B272:B273"/>
    <mergeCell ref="D272:D273"/>
    <mergeCell ref="A274:A275"/>
    <mergeCell ref="B274:B275"/>
    <mergeCell ref="D274:D275"/>
    <mergeCell ref="E263:E264"/>
    <mergeCell ref="E265:E266"/>
    <mergeCell ref="A259:A260"/>
    <mergeCell ref="B259:B260"/>
    <mergeCell ref="D259:D260"/>
    <mergeCell ref="A261:A262"/>
    <mergeCell ref="B261:B262"/>
    <mergeCell ref="D261:D262"/>
    <mergeCell ref="E259:E260"/>
    <mergeCell ref="E261:E262"/>
    <mergeCell ref="A263:A264"/>
    <mergeCell ref="B263:B264"/>
    <mergeCell ref="D263:D264"/>
    <mergeCell ref="A265:A266"/>
    <mergeCell ref="B265:B266"/>
    <mergeCell ref="D265:D266"/>
    <mergeCell ref="E253:E254"/>
    <mergeCell ref="E257:E258"/>
    <mergeCell ref="A243:A244"/>
    <mergeCell ref="B243:B244"/>
    <mergeCell ref="D243:D244"/>
    <mergeCell ref="A246:A247"/>
    <mergeCell ref="B246:B247"/>
    <mergeCell ref="D246:D247"/>
    <mergeCell ref="E243:E244"/>
    <mergeCell ref="E246:E247"/>
    <mergeCell ref="A253:A254"/>
    <mergeCell ref="B253:B254"/>
    <mergeCell ref="D253:D254"/>
    <mergeCell ref="A257:A258"/>
    <mergeCell ref="B257:B258"/>
    <mergeCell ref="D257:D258"/>
    <mergeCell ref="E239:E240"/>
    <mergeCell ref="E241:E242"/>
    <mergeCell ref="A235:A236"/>
    <mergeCell ref="B235:B236"/>
    <mergeCell ref="D235:D236"/>
    <mergeCell ref="A237:A238"/>
    <mergeCell ref="B237:B238"/>
    <mergeCell ref="D237:D238"/>
    <mergeCell ref="E235:E236"/>
    <mergeCell ref="E237:E238"/>
    <mergeCell ref="A239:A240"/>
    <mergeCell ref="B239:B240"/>
    <mergeCell ref="D239:D240"/>
    <mergeCell ref="A241:A242"/>
    <mergeCell ref="B241:B242"/>
    <mergeCell ref="D241:D242"/>
    <mergeCell ref="A233:A234"/>
    <mergeCell ref="B233:B234"/>
    <mergeCell ref="D233:D234"/>
    <mergeCell ref="E231:E232"/>
    <mergeCell ref="E233:E234"/>
    <mergeCell ref="A225:A227"/>
    <mergeCell ref="B225:B227"/>
    <mergeCell ref="D225:D227"/>
    <mergeCell ref="A228:A230"/>
    <mergeCell ref="B228:B230"/>
    <mergeCell ref="A214:A216"/>
    <mergeCell ref="B214:B216"/>
    <mergeCell ref="A217:A218"/>
    <mergeCell ref="B217:B218"/>
    <mergeCell ref="D214:D218"/>
    <mergeCell ref="A231:A232"/>
    <mergeCell ref="B231:B232"/>
    <mergeCell ref="D231:D232"/>
    <mergeCell ref="D228:D230"/>
    <mergeCell ref="A219:A221"/>
    <mergeCell ref="B219:B221"/>
    <mergeCell ref="D219:D221"/>
    <mergeCell ref="A222:A224"/>
    <mergeCell ref="B222:B224"/>
    <mergeCell ref="D222:D224"/>
    <mergeCell ref="A202:A203"/>
    <mergeCell ref="B202:B203"/>
    <mergeCell ref="D202:D203"/>
    <mergeCell ref="A204:A205"/>
    <mergeCell ref="B204:B205"/>
    <mergeCell ref="D204:D205"/>
    <mergeCell ref="A206:A207"/>
    <mergeCell ref="B206:B207"/>
    <mergeCell ref="D206:D207"/>
    <mergeCell ref="A210:A211"/>
    <mergeCell ref="B210:B211"/>
    <mergeCell ref="D210:D211"/>
    <mergeCell ref="A183:A184"/>
    <mergeCell ref="B183:B184"/>
    <mergeCell ref="D183:D184"/>
    <mergeCell ref="A190:A191"/>
    <mergeCell ref="B190:B191"/>
    <mergeCell ref="D190:D191"/>
    <mergeCell ref="A198:A199"/>
    <mergeCell ref="B198:B199"/>
    <mergeCell ref="D198:D199"/>
    <mergeCell ref="A200:A201"/>
    <mergeCell ref="B200:B201"/>
    <mergeCell ref="D200:D201"/>
    <mergeCell ref="A171:A172"/>
    <mergeCell ref="B171:B172"/>
    <mergeCell ref="D171:D172"/>
    <mergeCell ref="A175:A176"/>
    <mergeCell ref="B175:B176"/>
    <mergeCell ref="D175:D176"/>
    <mergeCell ref="A178:A179"/>
    <mergeCell ref="B178:B179"/>
    <mergeCell ref="D178:D179"/>
    <mergeCell ref="A180:A181"/>
    <mergeCell ref="B180:B181"/>
    <mergeCell ref="D180:D181"/>
    <mergeCell ref="A161:A162"/>
    <mergeCell ref="B161:B162"/>
    <mergeCell ref="D161:D162"/>
    <mergeCell ref="A164:A165"/>
    <mergeCell ref="B164:B165"/>
    <mergeCell ref="D164:D165"/>
    <mergeCell ref="A167:A168"/>
    <mergeCell ref="B167:B168"/>
    <mergeCell ref="D167:D168"/>
    <mergeCell ref="A169:A170"/>
    <mergeCell ref="B169:B170"/>
    <mergeCell ref="D169:D170"/>
    <mergeCell ref="E105:E107"/>
    <mergeCell ref="A108:A110"/>
    <mergeCell ref="B108:B110"/>
    <mergeCell ref="D108:D110"/>
    <mergeCell ref="E108:E110"/>
    <mergeCell ref="B146:B148"/>
    <mergeCell ref="E146:E148"/>
    <mergeCell ref="A158:A159"/>
    <mergeCell ref="B158:B159"/>
    <mergeCell ref="D158:D159"/>
    <mergeCell ref="B94:B102"/>
    <mergeCell ref="A94:A102"/>
    <mergeCell ref="D94:D102"/>
    <mergeCell ref="A112:G112"/>
    <mergeCell ref="E155:E156"/>
    <mergeCell ref="E158:E159"/>
    <mergeCell ref="E94:E102"/>
    <mergeCell ref="A90:A93"/>
    <mergeCell ref="B90:B93"/>
    <mergeCell ref="D90:D93"/>
    <mergeCell ref="E90:E93"/>
    <mergeCell ref="A155:A156"/>
    <mergeCell ref="B155:B156"/>
    <mergeCell ref="D155:D156"/>
    <mergeCell ref="A105:A107"/>
    <mergeCell ref="B105:B107"/>
    <mergeCell ref="D105:D107"/>
    <mergeCell ref="A84:A87"/>
    <mergeCell ref="B84:B87"/>
    <mergeCell ref="D84:D87"/>
    <mergeCell ref="E84:E87"/>
    <mergeCell ref="A88:A89"/>
    <mergeCell ref="B88:B89"/>
    <mergeCell ref="D88:D89"/>
    <mergeCell ref="E88:E89"/>
    <mergeCell ref="A76:A79"/>
    <mergeCell ref="B76:B79"/>
    <mergeCell ref="D76:D79"/>
    <mergeCell ref="E76:E79"/>
    <mergeCell ref="A80:A83"/>
    <mergeCell ref="B80:B83"/>
    <mergeCell ref="D80:D83"/>
    <mergeCell ref="E80:E83"/>
    <mergeCell ref="A68:A71"/>
    <mergeCell ref="B68:B71"/>
    <mergeCell ref="D68:D71"/>
    <mergeCell ref="E68:E71"/>
    <mergeCell ref="A72:A75"/>
    <mergeCell ref="B72:B75"/>
    <mergeCell ref="D72:D75"/>
    <mergeCell ref="E72:E75"/>
    <mergeCell ref="A62:A64"/>
    <mergeCell ref="B62:B64"/>
    <mergeCell ref="D62:D64"/>
    <mergeCell ref="E62:E64"/>
    <mergeCell ref="A65:A67"/>
    <mergeCell ref="B65:B67"/>
    <mergeCell ref="D65:D67"/>
    <mergeCell ref="E65:E67"/>
    <mergeCell ref="A53:A55"/>
    <mergeCell ref="B53:B55"/>
    <mergeCell ref="D53:D55"/>
    <mergeCell ref="E53:E55"/>
    <mergeCell ref="A56:A60"/>
    <mergeCell ref="B56:B60"/>
    <mergeCell ref="D56:D58"/>
    <mergeCell ref="E56:E58"/>
    <mergeCell ref="D59:D60"/>
    <mergeCell ref="E59:E60"/>
    <mergeCell ref="A35:A40"/>
    <mergeCell ref="B35:B40"/>
    <mergeCell ref="D35:D40"/>
    <mergeCell ref="E35:E40"/>
    <mergeCell ref="A50:A52"/>
    <mergeCell ref="B50:B52"/>
    <mergeCell ref="D50:D52"/>
    <mergeCell ref="E50:E52"/>
    <mergeCell ref="A46:A49"/>
    <mergeCell ref="B46:B49"/>
    <mergeCell ref="D46:D49"/>
    <mergeCell ref="E46:E49"/>
    <mergeCell ref="A24:A29"/>
    <mergeCell ref="B24:B29"/>
    <mergeCell ref="D24:D29"/>
    <mergeCell ref="E24:E29"/>
    <mergeCell ref="A30:A34"/>
    <mergeCell ref="B30:B34"/>
    <mergeCell ref="A18:A23"/>
    <mergeCell ref="B18:B23"/>
    <mergeCell ref="D18:D23"/>
    <mergeCell ref="E18:E23"/>
    <mergeCell ref="A41:A45"/>
    <mergeCell ref="B41:B45"/>
    <mergeCell ref="D41:D45"/>
    <mergeCell ref="E41:E45"/>
    <mergeCell ref="D30:D34"/>
    <mergeCell ref="E30:E34"/>
    <mergeCell ref="D9:D11"/>
    <mergeCell ref="E9:E11"/>
    <mergeCell ref="A12:A17"/>
    <mergeCell ref="B12:B17"/>
    <mergeCell ref="D12:D17"/>
    <mergeCell ref="E12:E17"/>
    <mergeCell ref="A941:B941"/>
    <mergeCell ref="A942:A945"/>
    <mergeCell ref="B942:B945"/>
    <mergeCell ref="C942:C953"/>
    <mergeCell ref="D942:D945"/>
    <mergeCell ref="E942:E945"/>
    <mergeCell ref="A946:A949"/>
    <mergeCell ref="B946:B949"/>
    <mergeCell ref="D946:D949"/>
    <mergeCell ref="E946:E949"/>
    <mergeCell ref="A911:G911"/>
    <mergeCell ref="A914:G914"/>
    <mergeCell ref="A917:G917"/>
    <mergeCell ref="D1140:D1143"/>
    <mergeCell ref="A899:G899"/>
    <mergeCell ref="A902:G902"/>
    <mergeCell ref="A905:G905"/>
    <mergeCell ref="A908:G908"/>
    <mergeCell ref="A1134:G1134"/>
    <mergeCell ref="A1068:G1068"/>
    <mergeCell ref="A464:A465"/>
    <mergeCell ref="B464:B465"/>
    <mergeCell ref="G492:G493"/>
    <mergeCell ref="A482:A485"/>
    <mergeCell ref="D480:D481"/>
    <mergeCell ref="E480:E481"/>
    <mergeCell ref="B482:B485"/>
    <mergeCell ref="D482:D485"/>
    <mergeCell ref="D146:D148"/>
    <mergeCell ref="A461:G461"/>
    <mergeCell ref="A471:A472"/>
    <mergeCell ref="B471:B472"/>
    <mergeCell ref="D471:D472"/>
    <mergeCell ref="E471:E472"/>
    <mergeCell ref="A462:A463"/>
    <mergeCell ref="B462:B463"/>
    <mergeCell ref="D462:D463"/>
    <mergeCell ref="E462:E463"/>
    <mergeCell ref="A9:A11"/>
    <mergeCell ref="B9:B11"/>
    <mergeCell ref="A834:G834"/>
    <mergeCell ref="A920:G920"/>
    <mergeCell ref="A923:G923"/>
    <mergeCell ref="A523:G523"/>
    <mergeCell ref="B528:C528"/>
    <mergeCell ref="B149:B150"/>
    <mergeCell ref="D149:D150"/>
    <mergeCell ref="E149:E150"/>
    <mergeCell ref="A138:A140"/>
    <mergeCell ref="B138:B140"/>
    <mergeCell ref="D138:D140"/>
    <mergeCell ref="E138:E140"/>
    <mergeCell ref="A142:A143"/>
    <mergeCell ref="B142:B143"/>
    <mergeCell ref="A153:G153"/>
    <mergeCell ref="A5:G5"/>
    <mergeCell ref="A133:G133"/>
    <mergeCell ref="A8:G8"/>
    <mergeCell ref="A124:G124"/>
    <mergeCell ref="A121:G121"/>
    <mergeCell ref="A134:A137"/>
    <mergeCell ref="B134:B137"/>
    <mergeCell ref="D134:D137"/>
    <mergeCell ref="E134:E137"/>
    <mergeCell ref="A503:A507"/>
    <mergeCell ref="B503:B507"/>
    <mergeCell ref="D503:D507"/>
    <mergeCell ref="E503:E507"/>
    <mergeCell ref="A2:G2"/>
    <mergeCell ref="A3:A4"/>
    <mergeCell ref="B3:B4"/>
    <mergeCell ref="C3:C4"/>
    <mergeCell ref="D3:F3"/>
    <mergeCell ref="G3:G4"/>
    <mergeCell ref="A494:A498"/>
    <mergeCell ref="B494:B498"/>
    <mergeCell ref="D494:D498"/>
    <mergeCell ref="E494:E498"/>
    <mergeCell ref="G497:G498"/>
    <mergeCell ref="A499:A502"/>
    <mergeCell ref="B499:B502"/>
    <mergeCell ref="D499:D502"/>
    <mergeCell ref="E499:E502"/>
    <mergeCell ref="G505:G506"/>
    <mergeCell ref="A508:A511"/>
    <mergeCell ref="B508:B511"/>
    <mergeCell ref="D508:D511"/>
    <mergeCell ref="E508:E511"/>
    <mergeCell ref="A512:A516"/>
    <mergeCell ref="B512:B516"/>
    <mergeCell ref="D512:D516"/>
    <mergeCell ref="E512:E516"/>
    <mergeCell ref="G515:G516"/>
    <mergeCell ref="D473:D475"/>
    <mergeCell ref="E473:E475"/>
    <mergeCell ref="A477:G477"/>
    <mergeCell ref="E478:E479"/>
    <mergeCell ref="A480:A481"/>
    <mergeCell ref="B480:B481"/>
    <mergeCell ref="A468:A470"/>
    <mergeCell ref="B468:B470"/>
    <mergeCell ref="D468:D469"/>
    <mergeCell ref="E468:E469"/>
    <mergeCell ref="E482:E485"/>
    <mergeCell ref="A478:A479"/>
    <mergeCell ref="B478:B479"/>
    <mergeCell ref="D478:D479"/>
    <mergeCell ref="A473:A475"/>
    <mergeCell ref="B473:B475"/>
    <mergeCell ref="A486:A488"/>
    <mergeCell ref="B486:B488"/>
    <mergeCell ref="D486:D488"/>
    <mergeCell ref="E486:E488"/>
    <mergeCell ref="A489:A493"/>
    <mergeCell ref="B489:B493"/>
    <mergeCell ref="D489:D493"/>
    <mergeCell ref="E489:E493"/>
    <mergeCell ref="A935:A936"/>
    <mergeCell ref="B935:B936"/>
    <mergeCell ref="D935:D936"/>
    <mergeCell ref="E935:E936"/>
    <mergeCell ref="A937:A940"/>
    <mergeCell ref="B937:B940"/>
    <mergeCell ref="D937:D940"/>
    <mergeCell ref="E937:E940"/>
    <mergeCell ref="A931:A932"/>
    <mergeCell ref="B931:B932"/>
    <mergeCell ref="D931:D932"/>
    <mergeCell ref="E931:E932"/>
    <mergeCell ref="A933:A934"/>
    <mergeCell ref="B933:B934"/>
    <mergeCell ref="D933:D934"/>
    <mergeCell ref="E933:E934"/>
    <mergeCell ref="A530:G530"/>
    <mergeCell ref="C924:C940"/>
    <mergeCell ref="A925:A927"/>
    <mergeCell ref="B925:B927"/>
    <mergeCell ref="D925:D927"/>
    <mergeCell ref="E925:E927"/>
    <mergeCell ref="A928:A930"/>
    <mergeCell ref="B928:B930"/>
    <mergeCell ref="D928:D930"/>
    <mergeCell ref="E928:E930"/>
    <mergeCell ref="A969:A972"/>
    <mergeCell ref="B969:B972"/>
    <mergeCell ref="D969:D972"/>
    <mergeCell ref="E969:E972"/>
    <mergeCell ref="A950:A953"/>
    <mergeCell ref="B950:B953"/>
    <mergeCell ref="D958:D961"/>
    <mergeCell ref="E958:E961"/>
    <mergeCell ref="A964:A968"/>
    <mergeCell ref="B964:B968"/>
    <mergeCell ref="D965:D968"/>
    <mergeCell ref="E965:E968"/>
    <mergeCell ref="D950:D953"/>
    <mergeCell ref="E950:E953"/>
    <mergeCell ref="A954:B954"/>
    <mergeCell ref="A955:A957"/>
    <mergeCell ref="B955:B957"/>
    <mergeCell ref="C955:C974"/>
    <mergeCell ref="D955:D957"/>
    <mergeCell ref="E955:E957"/>
    <mergeCell ref="A958:A961"/>
    <mergeCell ref="B958:B961"/>
    <mergeCell ref="A989:A992"/>
    <mergeCell ref="B989:B992"/>
    <mergeCell ref="D989:D991"/>
    <mergeCell ref="E989:E991"/>
    <mergeCell ref="A993:A995"/>
    <mergeCell ref="B993:B995"/>
    <mergeCell ref="A982:A984"/>
    <mergeCell ref="B982:B984"/>
    <mergeCell ref="D982:D984"/>
    <mergeCell ref="E982:E984"/>
    <mergeCell ref="A985:A988"/>
    <mergeCell ref="B985:B988"/>
    <mergeCell ref="D985:D988"/>
    <mergeCell ref="E985:E988"/>
    <mergeCell ref="A975:B975"/>
    <mergeCell ref="A976:A978"/>
    <mergeCell ref="B976:B978"/>
    <mergeCell ref="C976:C996"/>
    <mergeCell ref="D976:D978"/>
    <mergeCell ref="E976:E978"/>
    <mergeCell ref="A979:A981"/>
    <mergeCell ref="B979:B981"/>
    <mergeCell ref="D979:D981"/>
    <mergeCell ref="E979:E981"/>
    <mergeCell ref="A1012:A1015"/>
    <mergeCell ref="B1012:B1015"/>
    <mergeCell ref="D1012:D1015"/>
    <mergeCell ref="E1012:E1015"/>
    <mergeCell ref="A1017:A1020"/>
    <mergeCell ref="B1017:B1020"/>
    <mergeCell ref="D1017:D1020"/>
    <mergeCell ref="E1017:E1020"/>
    <mergeCell ref="E1000:E1003"/>
    <mergeCell ref="A1004:A1007"/>
    <mergeCell ref="B1004:B1007"/>
    <mergeCell ref="D1004:D1007"/>
    <mergeCell ref="E1004:E1007"/>
    <mergeCell ref="A1008:A1011"/>
    <mergeCell ref="B1008:B1011"/>
    <mergeCell ref="D1008:D1011"/>
    <mergeCell ref="E1008:E1011"/>
    <mergeCell ref="B1030:B1033"/>
    <mergeCell ref="D1030:D1033"/>
    <mergeCell ref="E1030:E1033"/>
    <mergeCell ref="D993:D995"/>
    <mergeCell ref="E993:E995"/>
    <mergeCell ref="A999:B999"/>
    <mergeCell ref="A1000:A1003"/>
    <mergeCell ref="B1000:B1003"/>
    <mergeCell ref="C1000:C1042"/>
    <mergeCell ref="D1000:D1003"/>
    <mergeCell ref="A1043:B1043"/>
    <mergeCell ref="A1021:A1023"/>
    <mergeCell ref="B1021:B1023"/>
    <mergeCell ref="D1021:D1023"/>
    <mergeCell ref="E1021:E1023"/>
    <mergeCell ref="A1025:A1028"/>
    <mergeCell ref="B1025:B1028"/>
    <mergeCell ref="D1025:D1028"/>
    <mergeCell ref="E1025:E1028"/>
    <mergeCell ref="A1030:A1033"/>
    <mergeCell ref="A1035:A1038"/>
    <mergeCell ref="B1035:B1038"/>
    <mergeCell ref="D1035:D1038"/>
    <mergeCell ref="E1035:E1038"/>
    <mergeCell ref="A1041:A1042"/>
    <mergeCell ref="B1041:B1042"/>
    <mergeCell ref="D1041:D1042"/>
    <mergeCell ref="E1041:E1042"/>
    <mergeCell ref="E1062:E1064"/>
    <mergeCell ref="A1044:A1046"/>
    <mergeCell ref="B1044:B1046"/>
    <mergeCell ref="C1044:C1050"/>
    <mergeCell ref="D1044:D1046"/>
    <mergeCell ref="E1044:E1046"/>
    <mergeCell ref="A1047:A1050"/>
    <mergeCell ref="B1047:B1050"/>
    <mergeCell ref="D1047:D1050"/>
    <mergeCell ref="E1047:E1050"/>
    <mergeCell ref="A1056:B1056"/>
    <mergeCell ref="A1060:B1060"/>
    <mergeCell ref="C1061:C1065"/>
    <mergeCell ref="A1062:A1064"/>
    <mergeCell ref="B1062:B1064"/>
    <mergeCell ref="D1062:D1064"/>
    <mergeCell ref="A1051:B1051"/>
    <mergeCell ref="A1052:A1055"/>
    <mergeCell ref="B1052:B1055"/>
    <mergeCell ref="C1052:C1055"/>
    <mergeCell ref="D1052:D1055"/>
    <mergeCell ref="E1052:E1055"/>
    <mergeCell ref="D1125:D1127"/>
    <mergeCell ref="A1135:A1139"/>
    <mergeCell ref="B1135:B1139"/>
    <mergeCell ref="D1135:D1139"/>
    <mergeCell ref="A1107:G1107"/>
    <mergeCell ref="G1135:G1136"/>
    <mergeCell ref="A1149:A1153"/>
    <mergeCell ref="B1149:B1153"/>
    <mergeCell ref="D1149:D1153"/>
    <mergeCell ref="E1149:E1153"/>
    <mergeCell ref="A1066:B1066"/>
    <mergeCell ref="A1108:A1110"/>
    <mergeCell ref="D1108:D1110"/>
    <mergeCell ref="A1114:A1117"/>
    <mergeCell ref="D1114:D1117"/>
    <mergeCell ref="A1125:A1127"/>
    <mergeCell ref="D1159:D1163"/>
    <mergeCell ref="E1159:E1163"/>
    <mergeCell ref="G1159:G1161"/>
    <mergeCell ref="A1140:A1143"/>
    <mergeCell ref="B1140:B1143"/>
    <mergeCell ref="E1140:E1143"/>
    <mergeCell ref="A1144:A1148"/>
    <mergeCell ref="B1144:B1148"/>
    <mergeCell ref="D1144:D1148"/>
    <mergeCell ref="E1144:E1148"/>
    <mergeCell ref="G1169:G1170"/>
    <mergeCell ref="G1144:G1145"/>
    <mergeCell ref="E1135:E1139"/>
    <mergeCell ref="A1154:A1158"/>
    <mergeCell ref="B1154:B1158"/>
    <mergeCell ref="D1154:D1158"/>
    <mergeCell ref="E1154:E1158"/>
    <mergeCell ref="G1154:G1156"/>
    <mergeCell ref="A1159:A1163"/>
    <mergeCell ref="B1159:B1163"/>
    <mergeCell ref="G1183:G1184"/>
    <mergeCell ref="A1164:A1168"/>
    <mergeCell ref="B1164:B1168"/>
    <mergeCell ref="D1164:D1168"/>
    <mergeCell ref="E1164:E1168"/>
    <mergeCell ref="G1164:G1166"/>
    <mergeCell ref="A1169:A1173"/>
    <mergeCell ref="B1169:B1173"/>
    <mergeCell ref="D1169:D1173"/>
    <mergeCell ref="E1169:E1173"/>
    <mergeCell ref="A1174:A1178"/>
    <mergeCell ref="B1174:B1178"/>
    <mergeCell ref="D1174:D1178"/>
    <mergeCell ref="E1174:E1178"/>
    <mergeCell ref="A1183:A1187"/>
    <mergeCell ref="B1183:B1187"/>
    <mergeCell ref="D1183:D1187"/>
    <mergeCell ref="E1183:E1187"/>
    <mergeCell ref="A1190:A1191"/>
    <mergeCell ref="B1190:B1191"/>
    <mergeCell ref="D1190:D1191"/>
    <mergeCell ref="E1190:E1191"/>
    <mergeCell ref="G1190:G1191"/>
    <mergeCell ref="A1203:A1207"/>
    <mergeCell ref="B1203:B1207"/>
    <mergeCell ref="D1203:D1207"/>
    <mergeCell ref="E1203:E1207"/>
    <mergeCell ref="G1203:G1204"/>
    <mergeCell ref="A1208:A1212"/>
    <mergeCell ref="B1208:B1212"/>
    <mergeCell ref="D1208:D1212"/>
    <mergeCell ref="E1208:E1212"/>
    <mergeCell ref="G1208:G1209"/>
    <mergeCell ref="A1213:A1217"/>
    <mergeCell ref="B1213:B1217"/>
    <mergeCell ref="D1213:D1217"/>
    <mergeCell ref="E1213:E1217"/>
    <mergeCell ref="G1213:G1214"/>
    <mergeCell ref="G1218:G1219"/>
    <mergeCell ref="A1223:A1227"/>
    <mergeCell ref="B1223:B1227"/>
    <mergeCell ref="D1223:D1227"/>
    <mergeCell ref="E1223:E1227"/>
    <mergeCell ref="G1223:G1224"/>
    <mergeCell ref="A1234:A1238"/>
    <mergeCell ref="B1234:B1238"/>
    <mergeCell ref="D1234:D1238"/>
    <mergeCell ref="E1234:E1238"/>
    <mergeCell ref="A1218:A1222"/>
    <mergeCell ref="B1218:B1222"/>
    <mergeCell ref="D1218:D1222"/>
    <mergeCell ref="E1218:E1222"/>
    <mergeCell ref="D1253:D1256"/>
    <mergeCell ref="E1253:E1256"/>
    <mergeCell ref="A1257:A1260"/>
    <mergeCell ref="B1257:B1260"/>
    <mergeCell ref="D1257:D1260"/>
    <mergeCell ref="E1257:E1260"/>
    <mergeCell ref="A1269:A1272"/>
    <mergeCell ref="B1269:B1272"/>
    <mergeCell ref="D1269:D1272"/>
    <mergeCell ref="E1269:E1272"/>
    <mergeCell ref="A1241:A1245"/>
    <mergeCell ref="B1241:B1245"/>
    <mergeCell ref="D1241:D1245"/>
    <mergeCell ref="E1241:E1245"/>
    <mergeCell ref="A1253:A1256"/>
    <mergeCell ref="B1253:B1256"/>
    <mergeCell ref="D1278:D1282"/>
    <mergeCell ref="E1278:E1282"/>
    <mergeCell ref="A1261:A1264"/>
    <mergeCell ref="B1261:B1264"/>
    <mergeCell ref="D1261:D1264"/>
    <mergeCell ref="E1261:E1264"/>
    <mergeCell ref="A1265:A1268"/>
    <mergeCell ref="B1265:B1268"/>
    <mergeCell ref="D1265:D1268"/>
    <mergeCell ref="E1265:E1268"/>
    <mergeCell ref="D1289:D1293"/>
    <mergeCell ref="E1289:E1293"/>
    <mergeCell ref="G1289:G1290"/>
    <mergeCell ref="A1273:A1277"/>
    <mergeCell ref="B1273:B1277"/>
    <mergeCell ref="D1273:D1277"/>
    <mergeCell ref="E1273:E1277"/>
    <mergeCell ref="G1273:G1274"/>
    <mergeCell ref="A1278:A1282"/>
    <mergeCell ref="B1278:B1282"/>
    <mergeCell ref="A1294:A1298"/>
    <mergeCell ref="B1294:B1298"/>
    <mergeCell ref="D1294:D1298"/>
    <mergeCell ref="E1294:E1298"/>
    <mergeCell ref="A1284:A1287"/>
    <mergeCell ref="B1284:B1287"/>
    <mergeCell ref="D1284:D1287"/>
    <mergeCell ref="E1284:E1287"/>
    <mergeCell ref="A1289:A1293"/>
    <mergeCell ref="B1289:B1293"/>
  </mergeCells>
  <conditionalFormatting sqref="D134:E134 D138:E138 D141:F141">
    <cfRule type="expression" priority="1" dxfId="0" stopIfTrue="1">
      <formula>COUNTIF($F134,2)</formula>
    </cfRule>
  </conditionalFormatting>
  <printOptions/>
  <pageMargins left="0.7086614173228347" right="0.2755905511811024" top="0.46" bottom="0.2" header="0.42" footer="0.24"/>
  <pageSetup fitToHeight="10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User_452d</dc:creator>
  <cp:keywords/>
  <dc:description/>
  <cp:lastModifiedBy>User_452d</cp:lastModifiedBy>
  <dcterms:created xsi:type="dcterms:W3CDTF">2020-03-02T11:59:01Z</dcterms:created>
  <dcterms:modified xsi:type="dcterms:W3CDTF">2020-03-02T11:59:53Z</dcterms:modified>
  <cp:category/>
  <cp:version/>
  <cp:contentType/>
  <cp:contentStatus/>
</cp:coreProperties>
</file>